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rchivos\grupo\indicadoreseconomicos\Ind.Econ\Ind.Econ\Laboral\"/>
    </mc:Choice>
  </mc:AlternateContent>
  <bookViews>
    <workbookView xWindow="0" yWindow="0" windowWidth="20490" windowHeight="7650"/>
  </bookViews>
  <sheets>
    <sheet name="Stock Empleados Registrados" sheetId="1" r:id="rId1"/>
    <sheet name="Evolución empleados registrados" sheetId="2" r:id="rId2"/>
  </sheets>
  <definedNames>
    <definedName name="_xlnm._FilterDatabase" localSheetId="0" hidden="1">'Stock Empleados Registrados'!$A$1:$O$146</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3" i="1" l="1"/>
  <c r="M133" i="1"/>
  <c r="L133" i="1"/>
  <c r="K133" i="1"/>
  <c r="J133" i="1"/>
  <c r="I133" i="1"/>
  <c r="G133" i="1"/>
  <c r="F133" i="1"/>
  <c r="E133" i="1"/>
  <c r="D133" i="1"/>
  <c r="C133" i="1"/>
  <c r="B133" i="1"/>
  <c r="N133" i="1" s="1"/>
  <c r="O131" i="1" l="1"/>
  <c r="N132" i="1"/>
  <c r="O133" i="1" s="1"/>
  <c r="N129" i="1"/>
  <c r="N130" i="1"/>
  <c r="N131" i="1"/>
  <c r="M132" i="1"/>
  <c r="L132" i="1"/>
  <c r="K132" i="1"/>
  <c r="J132" i="1"/>
  <c r="I132" i="1"/>
  <c r="H132" i="1"/>
  <c r="G132" i="1"/>
  <c r="F132" i="1"/>
  <c r="E132" i="1"/>
  <c r="D132" i="1"/>
  <c r="C132" i="1"/>
  <c r="B132" i="1"/>
  <c r="O132" i="1" l="1"/>
  <c r="M131" i="1"/>
  <c r="L131" i="1"/>
  <c r="K131" i="1"/>
  <c r="J131" i="1"/>
  <c r="I131" i="1"/>
  <c r="H131" i="1"/>
  <c r="G131" i="1"/>
  <c r="F131" i="1"/>
  <c r="E131" i="1"/>
  <c r="D131" i="1"/>
  <c r="C131" i="1"/>
  <c r="B131" i="1"/>
  <c r="M119" i="1" l="1"/>
  <c r="M120" i="1" s="1"/>
  <c r="M121" i="1" s="1"/>
  <c r="M122" i="1" s="1"/>
  <c r="M123" i="1" s="1"/>
  <c r="M124" i="1" s="1"/>
  <c r="M125" i="1" s="1"/>
  <c r="M126" i="1" s="1"/>
  <c r="M127" i="1" s="1"/>
  <c r="M128" i="1" s="1"/>
  <c r="M129" i="1" s="1"/>
  <c r="M130" i="1" s="1"/>
  <c r="L119" i="1"/>
  <c r="L120" i="1" s="1"/>
  <c r="L121" i="1" s="1"/>
  <c r="L122" i="1" s="1"/>
  <c r="L123" i="1" s="1"/>
  <c r="L124" i="1" s="1"/>
  <c r="L125" i="1" s="1"/>
  <c r="L126" i="1" s="1"/>
  <c r="L127" i="1" s="1"/>
  <c r="L128" i="1" s="1"/>
  <c r="L129" i="1" s="1"/>
  <c r="L130" i="1" s="1"/>
  <c r="K119" i="1"/>
  <c r="K120" i="1" s="1"/>
  <c r="K121" i="1" s="1"/>
  <c r="K122" i="1" s="1"/>
  <c r="K123" i="1" s="1"/>
  <c r="K124" i="1" s="1"/>
  <c r="K125" i="1" s="1"/>
  <c r="K126" i="1" s="1"/>
  <c r="K127" i="1" s="1"/>
  <c r="K128" i="1" s="1"/>
  <c r="K129" i="1" s="1"/>
  <c r="K130" i="1" s="1"/>
  <c r="J119" i="1"/>
  <c r="J120" i="1" s="1"/>
  <c r="J121" i="1" s="1"/>
  <c r="J122" i="1" s="1"/>
  <c r="J123" i="1" s="1"/>
  <c r="J124" i="1" s="1"/>
  <c r="J125" i="1" s="1"/>
  <c r="J126" i="1" s="1"/>
  <c r="J127" i="1" s="1"/>
  <c r="J128" i="1" s="1"/>
  <c r="J129" i="1" s="1"/>
  <c r="J130" i="1" s="1"/>
  <c r="I119" i="1"/>
  <c r="I120" i="1" s="1"/>
  <c r="I121" i="1" s="1"/>
  <c r="I122" i="1" s="1"/>
  <c r="I123" i="1" s="1"/>
  <c r="I124" i="1" s="1"/>
  <c r="I125" i="1" s="1"/>
  <c r="I126" i="1" s="1"/>
  <c r="I127" i="1" s="1"/>
  <c r="I128" i="1" s="1"/>
  <c r="I129" i="1" s="1"/>
  <c r="I130" i="1" s="1"/>
  <c r="H119" i="1"/>
  <c r="H120" i="1" s="1"/>
  <c r="H121" i="1" s="1"/>
  <c r="H122" i="1" s="1"/>
  <c r="H123" i="1" s="1"/>
  <c r="H124" i="1" s="1"/>
  <c r="H125" i="1" s="1"/>
  <c r="H126" i="1" s="1"/>
  <c r="H127" i="1" s="1"/>
  <c r="H128" i="1" s="1"/>
  <c r="H129" i="1" s="1"/>
  <c r="H130" i="1" s="1"/>
  <c r="G119" i="1"/>
  <c r="G120" i="1" s="1"/>
  <c r="G121" i="1" s="1"/>
  <c r="G122" i="1" s="1"/>
  <c r="G123" i="1" s="1"/>
  <c r="G124" i="1" s="1"/>
  <c r="G125" i="1" s="1"/>
  <c r="G126" i="1" s="1"/>
  <c r="G127" i="1" s="1"/>
  <c r="G128" i="1" s="1"/>
  <c r="G129" i="1" s="1"/>
  <c r="G130" i="1" s="1"/>
  <c r="F119" i="1"/>
  <c r="F120" i="1" s="1"/>
  <c r="F121" i="1" s="1"/>
  <c r="F122" i="1" s="1"/>
  <c r="F123" i="1" s="1"/>
  <c r="F124" i="1" s="1"/>
  <c r="F125" i="1" s="1"/>
  <c r="F126" i="1" s="1"/>
  <c r="F127" i="1" s="1"/>
  <c r="F128" i="1" s="1"/>
  <c r="F129" i="1" s="1"/>
  <c r="F130" i="1" s="1"/>
  <c r="E119" i="1"/>
  <c r="E120" i="1" s="1"/>
  <c r="E121" i="1" s="1"/>
  <c r="E122" i="1" s="1"/>
  <c r="E123" i="1" s="1"/>
  <c r="E124" i="1" s="1"/>
  <c r="E125" i="1" s="1"/>
  <c r="E126" i="1" s="1"/>
  <c r="E127" i="1" s="1"/>
  <c r="E128" i="1" s="1"/>
  <c r="E129" i="1" s="1"/>
  <c r="E130" i="1" s="1"/>
  <c r="D119" i="1"/>
  <c r="D120" i="1" s="1"/>
  <c r="D121" i="1" s="1"/>
  <c r="D122" i="1" s="1"/>
  <c r="D123" i="1" s="1"/>
  <c r="D124" i="1" s="1"/>
  <c r="D125" i="1" s="1"/>
  <c r="D126" i="1" s="1"/>
  <c r="D127" i="1" s="1"/>
  <c r="D128" i="1" s="1"/>
  <c r="D129" i="1" s="1"/>
  <c r="D130" i="1" s="1"/>
  <c r="C119" i="1"/>
  <c r="C120" i="1" s="1"/>
  <c r="C121" i="1" s="1"/>
  <c r="C122" i="1" s="1"/>
  <c r="C123" i="1" s="1"/>
  <c r="C124" i="1" s="1"/>
  <c r="C125" i="1" s="1"/>
  <c r="C126" i="1" s="1"/>
  <c r="C127" i="1" s="1"/>
  <c r="C128" i="1" s="1"/>
  <c r="C129" i="1" s="1"/>
  <c r="C130" i="1" s="1"/>
  <c r="B119" i="1"/>
  <c r="B120" i="1" s="1"/>
  <c r="N118" i="1"/>
  <c r="B121" i="1" l="1"/>
  <c r="N120" i="1"/>
  <c r="N119" i="1"/>
  <c r="O119" i="1" s="1"/>
  <c r="O120" i="1" l="1"/>
  <c r="N121" i="1"/>
  <c r="O121" i="1" s="1"/>
  <c r="B122" i="1"/>
  <c r="B123" i="1" l="1"/>
  <c r="N122" i="1"/>
  <c r="O122" i="1" s="1"/>
  <c r="M113" i="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N101" i="1"/>
  <c r="N100" i="1"/>
  <c r="O101" i="1" s="1"/>
  <c r="N99" i="1"/>
  <c r="N98" i="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99" i="1" l="1"/>
  <c r="O103" i="1"/>
  <c r="B124" i="1"/>
  <c r="N123" i="1"/>
  <c r="O123" i="1" s="1"/>
  <c r="N113" i="1"/>
  <c r="O113" i="1" s="1"/>
  <c r="B114" i="1"/>
  <c r="B115" i="1" s="1"/>
  <c r="N115" i="1" s="1"/>
  <c r="O107" i="1"/>
  <c r="O111" i="1"/>
  <c r="O112" i="1"/>
  <c r="O96" i="1"/>
  <c r="O98" i="1"/>
  <c r="O100" i="1"/>
  <c r="O102" i="1"/>
  <c r="O104" i="1"/>
  <c r="O106" i="1"/>
  <c r="O108" i="1"/>
  <c r="O110" i="1"/>
  <c r="N114" i="1" l="1"/>
  <c r="O114" i="1" s="1"/>
  <c r="B116" i="1"/>
  <c r="B125" i="1"/>
  <c r="N124" i="1"/>
  <c r="O124" i="1" s="1"/>
  <c r="N116" i="1"/>
  <c r="O116" i="1" s="1"/>
  <c r="B117" i="1"/>
  <c r="N117" i="1" s="1"/>
  <c r="O115" i="1"/>
  <c r="B126" i="1" l="1"/>
  <c r="N125" i="1"/>
  <c r="O125" i="1" s="1"/>
  <c r="O117" i="1"/>
  <c r="O118" i="1"/>
  <c r="B127" i="1" l="1"/>
  <c r="N126" i="1"/>
  <c r="O126" i="1" s="1"/>
  <c r="B128" i="1" l="1"/>
  <c r="N127" i="1"/>
  <c r="O127" i="1" s="1"/>
  <c r="B129" i="1" l="1"/>
  <c r="N128" i="1"/>
  <c r="O128" i="1" s="1"/>
  <c r="O129" i="1" l="1"/>
  <c r="B130" i="1"/>
  <c r="O130" i="1" s="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<sst xmlns="http://schemas.openxmlformats.org/spreadsheetml/2006/main" count="20" uniqueCount="20">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</sst>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Diciembre 2011- Julio 2022</a:t>
            </a:r>
          </a:p>
        </c:rich>
      </c:tx>
      <c:layout>
        <c:manualLayout>
          <c:xMode val="edge"/>
          <c:yMode val="edge"/>
          <c:x val="0.34316700137253486"/>
          <c:y val="1.2126316111099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Registrados'!$A$5:$A$133</c:f>
              <c:numCache>
                <c:formatCode>mmm\-yy</c:formatCode>
                <c:ptCount val="129"/>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pt idx="113">
                  <c:v>44317</c:v>
                </c:pt>
                <c:pt idx="114">
                  <c:v>44348</c:v>
                </c:pt>
                <c:pt idx="115">
                  <c:v>44378</c:v>
                </c:pt>
                <c:pt idx="116">
                  <c:v>44409</c:v>
                </c:pt>
                <c:pt idx="117">
                  <c:v>44440</c:v>
                </c:pt>
                <c:pt idx="118">
                  <c:v>44470</c:v>
                </c:pt>
                <c:pt idx="119">
                  <c:v>44501</c:v>
                </c:pt>
                <c:pt idx="120">
                  <c:v>44531</c:v>
                </c:pt>
                <c:pt idx="121">
                  <c:v>44562</c:v>
                </c:pt>
                <c:pt idx="122">
                  <c:v>44593</c:v>
                </c:pt>
                <c:pt idx="123">
                  <c:v>44621</c:v>
                </c:pt>
                <c:pt idx="124">
                  <c:v>44652</c:v>
                </c:pt>
                <c:pt idx="125">
                  <c:v>44682</c:v>
                </c:pt>
                <c:pt idx="126">
                  <c:v>44713</c:v>
                </c:pt>
                <c:pt idx="127">
                  <c:v>44743</c:v>
                </c:pt>
                <c:pt idx="128">
                  <c:v>44774</c:v>
                </c:pt>
              </c:numCache>
            </c:numRef>
          </c:cat>
          <c:val>
            <c:numRef>
              <c:f>'Stock Empleados Registrados'!$N$5:$N$133</c:f>
              <c:numCache>
                <c:formatCode>#,##0</c:formatCode>
                <c:ptCount val="129"/>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pt idx="113">
                  <c:v>159885</c:v>
                </c:pt>
                <c:pt idx="114">
                  <c:v>162648</c:v>
                </c:pt>
                <c:pt idx="115">
                  <c:v>162707</c:v>
                </c:pt>
                <c:pt idx="116">
                  <c:v>160643</c:v>
                </c:pt>
                <c:pt idx="117">
                  <c:v>157969</c:v>
                </c:pt>
                <c:pt idx="118">
                  <c:v>153892</c:v>
                </c:pt>
                <c:pt idx="119">
                  <c:v>152091</c:v>
                </c:pt>
                <c:pt idx="120">
                  <c:v>151296</c:v>
                </c:pt>
                <c:pt idx="121">
                  <c:v>151059</c:v>
                </c:pt>
                <c:pt idx="122">
                  <c:v>150570</c:v>
                </c:pt>
                <c:pt idx="123">
                  <c:v>152142</c:v>
                </c:pt>
                <c:pt idx="124">
                  <c:v>156824</c:v>
                </c:pt>
                <c:pt idx="125">
                  <c:v>161970</c:v>
                </c:pt>
                <c:pt idx="126">
                  <c:v>161631</c:v>
                </c:pt>
                <c:pt idx="127">
                  <c:v>160701</c:v>
                </c:pt>
                <c:pt idx="128">
                  <c:v>159267</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317374976"/>
        <c:axId val="315049664"/>
      </c:lineChart>
      <c:dateAx>
        <c:axId val="317374976"/>
        <c:scaling>
          <c:orientation val="minMax"/>
          <c:max val="4477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5049664"/>
        <c:crosses val="autoZero"/>
        <c:auto val="1"/>
        <c:lblOffset val="100"/>
        <c:baseTimeUnit val="months"/>
      </c:dateAx>
      <c:valAx>
        <c:axId val="31504966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7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3353" cy="6297706"/>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tabSelected="1" zoomScale="90" zoomScaleNormal="90" workbookViewId="0">
      <pane xSplit="1" ySplit="4" topLeftCell="B5" activePane="bottomRight" state="frozen"/>
      <selection pane="topRight" activeCell="B1" sqref="B1"/>
      <selection pane="bottomLeft" activeCell="A5" sqref="A5"/>
      <selection pane="bottomRight" activeCell="A3" sqref="A3"/>
    </sheetView>
  </sheetViews>
  <sheetFormatPr baseColWidth="10" defaultColWidth="15.5703125" defaultRowHeight="15" x14ac:dyDescent="0.25"/>
  <cols>
    <col min="1" max="1" width="14.140625" style="8" customWidth="1"/>
    <col min="2" max="2" width="15.5703125" style="8"/>
    <col min="3" max="3" width="15.5703125" style="8" customWidth="1"/>
    <col min="4" max="5" width="15.5703125" style="8"/>
    <col min="6" max="6" width="17.85546875" style="8" customWidth="1"/>
    <col min="7" max="7" width="15.5703125" style="8"/>
    <col min="8" max="8" width="15.5703125" style="8" customWidth="1"/>
    <col min="9" max="16384" width="15.5703125" style="8"/>
  </cols>
  <sheetData>
    <row r="1" spans="1:15" ht="42.75" customHeight="1" x14ac:dyDescent="0.25">
      <c r="A1" s="1" t="s">
        <v>0</v>
      </c>
      <c r="B1" s="2"/>
      <c r="C1" s="3"/>
      <c r="D1" s="3"/>
      <c r="E1" s="3"/>
      <c r="F1" s="4"/>
      <c r="G1" s="5"/>
      <c r="H1" s="37"/>
      <c r="I1" s="37"/>
      <c r="J1" s="37"/>
      <c r="K1" s="6"/>
      <c r="L1" s="6"/>
      <c r="M1" s="6"/>
      <c r="N1" s="6"/>
      <c r="O1" s="7"/>
    </row>
    <row r="2" spans="1:15" ht="18" customHeight="1" x14ac:dyDescent="0.25">
      <c r="A2" s="9" t="s">
        <v>19</v>
      </c>
      <c r="B2" s="10"/>
      <c r="C2" s="11"/>
      <c r="D2" s="11"/>
      <c r="E2" s="11"/>
      <c r="F2" s="11"/>
      <c r="G2" s="11"/>
      <c r="H2" s="11"/>
      <c r="I2" s="11"/>
      <c r="J2" s="11"/>
      <c r="K2" s="11"/>
      <c r="L2" s="11"/>
      <c r="M2" s="11"/>
      <c r="N2" s="11"/>
      <c r="O2" s="12"/>
    </row>
    <row r="3" spans="1:15" ht="18.75" customHeight="1" x14ac:dyDescent="0.25">
      <c r="A3" s="13" t="s">
        <v>1</v>
      </c>
      <c r="B3" s="14"/>
      <c r="C3" s="15"/>
      <c r="D3" s="15"/>
      <c r="E3" s="15"/>
      <c r="F3" s="15"/>
      <c r="G3" s="15"/>
      <c r="H3" s="15"/>
      <c r="I3" s="15"/>
      <c r="J3" s="15"/>
      <c r="K3" s="15"/>
      <c r="L3" s="15"/>
      <c r="M3" s="15"/>
      <c r="N3" s="15"/>
      <c r="O3" s="16"/>
    </row>
    <row r="4" spans="1:15" ht="78" customHeight="1" x14ac:dyDescent="0.25">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25">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25">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25">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25">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25">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25">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25">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25">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25">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25">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25">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25">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25">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25">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25">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25">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25">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25">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25">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25">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25">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25">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25">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25">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25">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25">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25">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25">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25">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25">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25">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25">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25">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25">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25">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25">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25">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25">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25">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25">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25">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25">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25">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25">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25">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25">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25">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25">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25">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25">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25">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25">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25">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25">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25">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25">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25">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25">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25">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25">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25">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25">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25">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25">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25">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25">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25">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25">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25">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25">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25">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25">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25">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25">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25">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25">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25">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25">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25">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25">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25">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6" si="3">(N85-N84)/N84</f>
        <v>-2.7856857789011574E-2</v>
      </c>
    </row>
    <row r="86" spans="1:16" s="30" customFormat="1" ht="15" customHeight="1" x14ac:dyDescent="0.25">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25">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25">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25">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25">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25">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25">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25">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25">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25">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25">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25">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25">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25">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25">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25">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25">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7" si="5">SUM(B102:M102)</f>
        <v>151061</v>
      </c>
      <c r="O102" s="23">
        <f t="shared" si="3"/>
        <v>-9.3581134253187138E-3</v>
      </c>
    </row>
    <row r="103" spans="1:15" s="30" customFormat="1" ht="15" customHeight="1" x14ac:dyDescent="0.25">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25">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25">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25">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25">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25">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25">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25">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25">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25">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25">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25">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25">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25">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25">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25">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25">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25">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25">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25">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25">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25">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25">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25">
      <c r="A126" s="19">
        <v>44562</v>
      </c>
      <c r="B126" s="33">
        <f>B125-629</f>
        <v>30814</v>
      </c>
      <c r="C126" s="33">
        <f>C125-5</f>
        <v>2504</v>
      </c>
      <c r="D126" s="33">
        <f>D125-61</f>
        <v>19721</v>
      </c>
      <c r="E126" s="33">
        <f>E125-7</f>
        <v>2697</v>
      </c>
      <c r="F126" s="33">
        <f>F125+158</f>
        <v>9659</v>
      </c>
      <c r="G126" s="33">
        <f>G125-88</f>
        <v>27364</v>
      </c>
      <c r="H126" s="33">
        <f>H125+52</f>
        <v>3452</v>
      </c>
      <c r="I126" s="33">
        <f>I125+40</f>
        <v>7384</v>
      </c>
      <c r="J126" s="33">
        <f>J125-6</f>
        <v>2975</v>
      </c>
      <c r="K126" s="33">
        <f>K125+330</f>
        <v>15109</v>
      </c>
      <c r="L126" s="33">
        <f>L125-59</f>
        <v>23665</v>
      </c>
      <c r="M126" s="33">
        <f>M125+38</f>
        <v>5715</v>
      </c>
      <c r="N126" s="28">
        <f t="shared" si="5"/>
        <v>151059</v>
      </c>
      <c r="O126" s="23">
        <f t="shared" si="3"/>
        <v>-1.5664657360406091E-3</v>
      </c>
    </row>
    <row r="127" spans="1:15" s="30" customFormat="1" ht="15" customHeight="1" x14ac:dyDescent="0.25">
      <c r="A127" s="19">
        <v>44593</v>
      </c>
      <c r="B127" s="33">
        <f>B126-448</f>
        <v>30366</v>
      </c>
      <c r="C127" s="33">
        <f>C126-16</f>
        <v>2488</v>
      </c>
      <c r="D127" s="33">
        <f>D126+161</f>
        <v>19882</v>
      </c>
      <c r="E127" s="33">
        <f>E126-27</f>
        <v>2670</v>
      </c>
      <c r="F127" s="33">
        <f>F126+21</f>
        <v>9680</v>
      </c>
      <c r="G127" s="33">
        <f>G126-154</f>
        <v>27210</v>
      </c>
      <c r="H127" s="33">
        <f>H126-23</f>
        <v>3429</v>
      </c>
      <c r="I127" s="33">
        <f>I126-41</f>
        <v>7343</v>
      </c>
      <c r="J127" s="33">
        <f>J126-7</f>
        <v>2968</v>
      </c>
      <c r="K127" s="33">
        <f>K126-136</f>
        <v>14973</v>
      </c>
      <c r="L127" s="33">
        <f>L126+152</f>
        <v>23817</v>
      </c>
      <c r="M127" s="33">
        <f>M126+29</f>
        <v>5744</v>
      </c>
      <c r="N127" s="28">
        <f t="shared" si="5"/>
        <v>150570</v>
      </c>
      <c r="O127" s="23">
        <f t="shared" ref="O127:O133" si="6">(N127-N126)/N126</f>
        <v>-3.2371457509979542E-3</v>
      </c>
    </row>
    <row r="128" spans="1:15" s="30" customFormat="1" ht="15" customHeight="1" x14ac:dyDescent="0.25">
      <c r="A128" s="19">
        <v>44621</v>
      </c>
      <c r="B128" s="33">
        <f>B127+1473</f>
        <v>31839</v>
      </c>
      <c r="C128" s="33">
        <f>C127+34</f>
        <v>2522</v>
      </c>
      <c r="D128" s="33">
        <f>D127-321</f>
        <v>19561</v>
      </c>
      <c r="E128" s="33">
        <f>E127-43</f>
        <v>2627</v>
      </c>
      <c r="F128" s="33">
        <f>F127+17</f>
        <v>9697</v>
      </c>
      <c r="G128" s="33">
        <f>G127-79</f>
        <v>27131</v>
      </c>
      <c r="H128" s="33">
        <f>H127-20</f>
        <v>3409</v>
      </c>
      <c r="I128" s="33">
        <f>I127+48</f>
        <v>7391</v>
      </c>
      <c r="J128" s="33">
        <f>J127-11</f>
        <v>2957</v>
      </c>
      <c r="K128" s="33">
        <f>K127+82</f>
        <v>15055</v>
      </c>
      <c r="L128" s="33">
        <f>L127+385</f>
        <v>24202</v>
      </c>
      <c r="M128" s="33">
        <f>M127+7</f>
        <v>5751</v>
      </c>
      <c r="N128" s="28">
        <f t="shared" ref="N128" si="7">SUM(B128:M128)</f>
        <v>152142</v>
      </c>
      <c r="O128" s="23">
        <f t="shared" si="6"/>
        <v>1.044032675831839E-2</v>
      </c>
    </row>
    <row r="129" spans="1:15" s="30" customFormat="1" ht="15" customHeight="1" x14ac:dyDescent="0.25">
      <c r="A129" s="19">
        <v>44652</v>
      </c>
      <c r="B129" s="33">
        <f>B128+3921</f>
        <v>35760</v>
      </c>
      <c r="C129" s="33">
        <f>C128+78</f>
        <v>2600</v>
      </c>
      <c r="D129" s="33">
        <f>D128+246</f>
        <v>19807</v>
      </c>
      <c r="E129" s="33">
        <f>E128+12</f>
        <v>2639</v>
      </c>
      <c r="F129" s="33">
        <f>F128+97</f>
        <v>9794</v>
      </c>
      <c r="G129" s="33">
        <f>G128+303</f>
        <v>27434</v>
      </c>
      <c r="H129" s="33">
        <f>H128-21</f>
        <v>3388</v>
      </c>
      <c r="I129" s="33">
        <f>I128+19</f>
        <v>7410</v>
      </c>
      <c r="J129" s="33">
        <f>J128-8</f>
        <v>2949</v>
      </c>
      <c r="K129" s="33">
        <f>K128-72</f>
        <v>14983</v>
      </c>
      <c r="L129" s="33">
        <f>L128+75</f>
        <v>24277</v>
      </c>
      <c r="M129" s="33">
        <f>M128+32</f>
        <v>5783</v>
      </c>
      <c r="N129" s="28">
        <f>SUM(B129:M129)</f>
        <v>156824</v>
      </c>
      <c r="O129" s="23">
        <f t="shared" si="6"/>
        <v>3.077388229417255E-2</v>
      </c>
    </row>
    <row r="130" spans="1:15" s="30" customFormat="1" ht="15" customHeight="1" x14ac:dyDescent="0.25">
      <c r="A130" s="19">
        <v>44682</v>
      </c>
      <c r="B130" s="33">
        <f>B129+3921</f>
        <v>39681</v>
      </c>
      <c r="C130" s="33">
        <f>C129-88</f>
        <v>2512</v>
      </c>
      <c r="D130" s="33">
        <f>D129+721</f>
        <v>20528</v>
      </c>
      <c r="E130" s="33">
        <f>E129+27</f>
        <v>2666</v>
      </c>
      <c r="F130" s="33">
        <f>F129+186</f>
        <v>9980</v>
      </c>
      <c r="G130" s="33">
        <f>G129+174</f>
        <v>27608</v>
      </c>
      <c r="H130" s="33">
        <f>H129+69</f>
        <v>3457</v>
      </c>
      <c r="I130" s="33">
        <f>I129+36</f>
        <v>7446</v>
      </c>
      <c r="J130" s="33">
        <f>J129-1</f>
        <v>2948</v>
      </c>
      <c r="K130" s="33">
        <f>K129-98</f>
        <v>14885</v>
      </c>
      <c r="L130" s="33">
        <f>L129+253</f>
        <v>24530</v>
      </c>
      <c r="M130" s="33">
        <f>M129-54</f>
        <v>5729</v>
      </c>
      <c r="N130" s="28">
        <f>SUM(B130:M130)</f>
        <v>161970</v>
      </c>
      <c r="O130" s="23">
        <f t="shared" si="6"/>
        <v>3.2813855022190482E-2</v>
      </c>
    </row>
    <row r="131" spans="1:15" s="30" customFormat="1" ht="15" customHeight="1" x14ac:dyDescent="0.25">
      <c r="A131" s="19">
        <v>44713</v>
      </c>
      <c r="B131" s="33">
        <f>B130-91</f>
        <v>39590</v>
      </c>
      <c r="C131" s="33">
        <f>C130+97</f>
        <v>2609</v>
      </c>
      <c r="D131" s="33">
        <f>D130+66</f>
        <v>20594</v>
      </c>
      <c r="E131" s="33">
        <f>E130-15</f>
        <v>2651</v>
      </c>
      <c r="F131" s="33">
        <f>F130-73</f>
        <v>9907</v>
      </c>
      <c r="G131" s="33">
        <f>G130-301</f>
        <v>27307</v>
      </c>
      <c r="H131" s="33">
        <f>H130+20</f>
        <v>3477</v>
      </c>
      <c r="I131" s="33">
        <f>I130+21</f>
        <v>7467</v>
      </c>
      <c r="J131" s="33">
        <f>J130+9</f>
        <v>2957</v>
      </c>
      <c r="K131" s="33">
        <f>K130-129</f>
        <v>14756</v>
      </c>
      <c r="L131" s="33">
        <f>L130+62</f>
        <v>24592</v>
      </c>
      <c r="M131" s="33">
        <f>M130-5</f>
        <v>5724</v>
      </c>
      <c r="N131" s="28">
        <f>SUM(B131:M131)</f>
        <v>161631</v>
      </c>
      <c r="O131" s="23">
        <f t="shared" si="6"/>
        <v>-2.0929801815150954E-3</v>
      </c>
    </row>
    <row r="132" spans="1:15" s="30" customFormat="1" ht="15" customHeight="1" x14ac:dyDescent="0.25">
      <c r="A132" s="19">
        <v>44743</v>
      </c>
      <c r="B132" s="33">
        <f>B131-803</f>
        <v>38787</v>
      </c>
      <c r="C132" s="33">
        <f>C131-2</f>
        <v>2607</v>
      </c>
      <c r="D132" s="33">
        <f>D131-107</f>
        <v>20487</v>
      </c>
      <c r="E132" s="33">
        <f>E131-6</f>
        <v>2645</v>
      </c>
      <c r="F132" s="33">
        <f>F131+273</f>
        <v>10180</v>
      </c>
      <c r="G132" s="33">
        <f>G131-92</f>
        <v>27215</v>
      </c>
      <c r="H132" s="33">
        <f>H131+55</f>
        <v>3532</v>
      </c>
      <c r="I132" s="33">
        <f>I131+21</f>
        <v>7488</v>
      </c>
      <c r="J132" s="33">
        <f>J131-23</f>
        <v>2934</v>
      </c>
      <c r="K132" s="33">
        <f>K131-289</f>
        <v>14467</v>
      </c>
      <c r="L132" s="33">
        <f>L131+24</f>
        <v>24616</v>
      </c>
      <c r="M132" s="33">
        <f>M131+19</f>
        <v>5743</v>
      </c>
      <c r="N132" s="28">
        <f>SUM(B132:M132)</f>
        <v>160701</v>
      </c>
      <c r="O132" s="23">
        <f t="shared" si="6"/>
        <v>-5.7538467249475655E-3</v>
      </c>
    </row>
    <row r="133" spans="1:15" s="30" customFormat="1" ht="15" customHeight="1" x14ac:dyDescent="0.25">
      <c r="A133" s="19">
        <v>44774</v>
      </c>
      <c r="B133" s="33">
        <f>(B132-1385)</f>
        <v>37402</v>
      </c>
      <c r="C133" s="33">
        <f>C132-40</f>
        <v>2567</v>
      </c>
      <c r="D133" s="33">
        <f>D132-40</f>
        <v>20447</v>
      </c>
      <c r="E133" s="33">
        <f>E132+3</f>
        <v>2648</v>
      </c>
      <c r="F133" s="33">
        <f>F132-3</f>
        <v>10177</v>
      </c>
      <c r="G133" s="33">
        <f>G132-5</f>
        <v>27210</v>
      </c>
      <c r="H133" s="33">
        <f>H132+7</f>
        <v>3539</v>
      </c>
      <c r="I133" s="33">
        <f>I132-11</f>
        <v>7477</v>
      </c>
      <c r="J133" s="33">
        <f>J132-8</f>
        <v>2926</v>
      </c>
      <c r="K133" s="33">
        <f>K132-24</f>
        <v>14443</v>
      </c>
      <c r="L133" s="33">
        <f>L132+95</f>
        <v>24711</v>
      </c>
      <c r="M133" s="33">
        <f>M132-23</f>
        <v>5720</v>
      </c>
      <c r="N133" s="28">
        <f>SUM(B133:M133)</f>
        <v>159267</v>
      </c>
      <c r="O133" s="23">
        <f t="shared" si="6"/>
        <v>-8.9234043347583402E-3</v>
      </c>
    </row>
    <row r="134" spans="1:15" s="30" customFormat="1" ht="15" customHeight="1" x14ac:dyDescent="0.25"/>
    <row r="135" spans="1:15" s="30" customFormat="1" ht="15" customHeight="1" x14ac:dyDescent="0.25"/>
    <row r="136" spans="1:15" s="30" customFormat="1" ht="15" customHeight="1" x14ac:dyDescent="0.25"/>
    <row r="137" spans="1:15" s="30" customFormat="1" ht="15" customHeight="1" x14ac:dyDescent="0.25"/>
    <row r="138" spans="1:15" s="30" customFormat="1" ht="15" customHeight="1" x14ac:dyDescent="0.25"/>
    <row r="139" spans="1:15" s="30" customFormat="1" ht="15" customHeight="1" x14ac:dyDescent="0.25"/>
    <row r="140" spans="1:15" s="30" customFormat="1" ht="15" customHeight="1" x14ac:dyDescent="0.25"/>
    <row r="141" spans="1:15" s="30" customFormat="1" ht="15" customHeight="1" x14ac:dyDescent="0.25"/>
    <row r="142" spans="1:15" s="30" customFormat="1" ht="0.75" customHeight="1" x14ac:dyDescent="0.25"/>
    <row r="143" spans="1:15" s="30" customFormat="1" ht="18.75" customHeight="1" x14ac:dyDescent="0.25">
      <c r="I143" s="8"/>
      <c r="J143" s="8"/>
    </row>
    <row r="144" spans="1:15" s="30" customFormat="1" ht="18.75" customHeight="1" x14ac:dyDescent="0.25">
      <c r="G144" s="8"/>
      <c r="H144" s="8"/>
      <c r="I144" s="8"/>
      <c r="J144" s="8"/>
      <c r="K144" s="8"/>
      <c r="L144" s="8"/>
      <c r="M144" s="8"/>
    </row>
    <row r="146" spans="1:15" ht="130.5" customHeight="1" x14ac:dyDescent="0.25"/>
    <row r="147" spans="1:15" ht="15" customHeight="1" x14ac:dyDescent="0.25">
      <c r="G147" s="35"/>
      <c r="H147" s="35"/>
      <c r="I147" s="35"/>
      <c r="J147" s="35"/>
      <c r="K147" s="35"/>
      <c r="L147" s="35"/>
      <c r="M147" s="35"/>
      <c r="N147" s="35"/>
      <c r="O147" s="35"/>
    </row>
    <row r="148" spans="1:15" x14ac:dyDescent="0.25">
      <c r="A148" s="34"/>
      <c r="B148" s="36"/>
      <c r="C148" s="36"/>
    </row>
    <row r="149" spans="1:15" x14ac:dyDescent="0.25">
      <c r="A149" s="25" t="s">
        <v>17</v>
      </c>
      <c r="B149" s="36"/>
      <c r="C149" s="36"/>
    </row>
    <row r="150" spans="1:15" x14ac:dyDescent="0.25">
      <c r="A150" s="38" t="s">
        <v>18</v>
      </c>
      <c r="B150" s="38"/>
      <c r="C150" s="38"/>
      <c r="D150" s="38"/>
      <c r="E150" s="38"/>
      <c r="F150" s="38"/>
    </row>
    <row r="151" spans="1:15" x14ac:dyDescent="0.25">
      <c r="A151" s="38"/>
      <c r="B151" s="38"/>
      <c r="C151" s="38"/>
      <c r="D151" s="38"/>
      <c r="E151" s="38"/>
      <c r="F151" s="38"/>
    </row>
    <row r="152" spans="1:15" x14ac:dyDescent="0.25">
      <c r="A152" s="38"/>
      <c r="B152" s="38"/>
      <c r="C152" s="38"/>
      <c r="D152" s="38"/>
      <c r="E152" s="38"/>
      <c r="F152" s="38"/>
    </row>
    <row r="153" spans="1:15" x14ac:dyDescent="0.25">
      <c r="A153" s="38"/>
      <c r="B153" s="38"/>
      <c r="C153" s="38"/>
      <c r="D153" s="38"/>
      <c r="E153" s="38"/>
      <c r="F153" s="38"/>
    </row>
    <row r="154" spans="1:15" x14ac:dyDescent="0.25">
      <c r="A154" s="38"/>
      <c r="B154" s="38"/>
      <c r="C154" s="38"/>
      <c r="D154" s="38"/>
      <c r="E154" s="38"/>
      <c r="F154" s="38"/>
    </row>
    <row r="155" spans="1:15" x14ac:dyDescent="0.25">
      <c r="A155" s="38"/>
      <c r="B155" s="38"/>
      <c r="C155" s="38"/>
      <c r="D155" s="38"/>
      <c r="E155" s="38"/>
      <c r="F155" s="38"/>
    </row>
    <row r="156" spans="1:15" x14ac:dyDescent="0.25">
      <c r="A156" s="38"/>
      <c r="B156" s="38"/>
      <c r="C156" s="38"/>
      <c r="D156" s="38"/>
      <c r="E156" s="38"/>
      <c r="F156" s="38"/>
    </row>
    <row r="157" spans="1:15" x14ac:dyDescent="0.25">
      <c r="A157" s="38"/>
      <c r="B157" s="38"/>
      <c r="C157" s="38"/>
      <c r="D157" s="38"/>
      <c r="E157" s="38"/>
      <c r="F157" s="38"/>
    </row>
    <row r="158" spans="1:15" x14ac:dyDescent="0.25">
      <c r="A158" s="38"/>
      <c r="B158" s="38"/>
      <c r="C158" s="38"/>
      <c r="D158" s="38"/>
      <c r="E158" s="38"/>
      <c r="F158" s="38"/>
    </row>
    <row r="159" spans="1:15" x14ac:dyDescent="0.25">
      <c r="A159" s="38"/>
      <c r="B159" s="38"/>
      <c r="C159" s="38"/>
      <c r="D159" s="38"/>
      <c r="E159" s="38"/>
      <c r="F159" s="38"/>
    </row>
    <row r="160" spans="1:15" x14ac:dyDescent="0.25">
      <c r="A160" s="38"/>
      <c r="B160" s="38"/>
      <c r="C160" s="38"/>
      <c r="D160" s="38"/>
      <c r="E160" s="38"/>
      <c r="F160" s="38"/>
    </row>
    <row r="161" spans="1:6" x14ac:dyDescent="0.25">
      <c r="A161" s="38"/>
      <c r="B161" s="38"/>
      <c r="C161" s="38"/>
      <c r="D161" s="38"/>
      <c r="E161" s="38"/>
      <c r="F161" s="38"/>
    </row>
    <row r="162" spans="1:6" x14ac:dyDescent="0.25">
      <c r="A162" s="38"/>
      <c r="B162" s="38"/>
      <c r="C162" s="38"/>
      <c r="D162" s="38"/>
      <c r="E162" s="38"/>
      <c r="F162" s="38"/>
    </row>
    <row r="163" spans="1:6" x14ac:dyDescent="0.25">
      <c r="A163" s="38"/>
      <c r="B163" s="38"/>
      <c r="C163" s="38"/>
      <c r="D163" s="38"/>
      <c r="E163" s="38"/>
      <c r="F163" s="38"/>
    </row>
    <row r="164" spans="1:6" x14ac:dyDescent="0.25">
      <c r="A164" s="38"/>
      <c r="B164" s="38"/>
      <c r="C164" s="38"/>
      <c r="D164" s="38"/>
      <c r="E164" s="38"/>
      <c r="F164" s="38"/>
    </row>
    <row r="165" spans="1:6" x14ac:dyDescent="0.25">
      <c r="A165" s="38"/>
      <c r="B165" s="38"/>
      <c r="C165" s="38"/>
      <c r="D165" s="38"/>
      <c r="E165" s="38"/>
      <c r="F165" s="38"/>
    </row>
    <row r="166" spans="1:6" x14ac:dyDescent="0.25">
      <c r="A166" s="38"/>
      <c r="B166" s="38"/>
      <c r="C166" s="38"/>
      <c r="D166" s="38"/>
      <c r="E166" s="38"/>
      <c r="F166" s="38"/>
    </row>
  </sheetData>
  <mergeCells count="2">
    <mergeCell ref="H1:J1"/>
    <mergeCell ref="A150:F166"/>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Fernanda Marquez Ragonesi</cp:lastModifiedBy>
  <dcterms:created xsi:type="dcterms:W3CDTF">2021-05-10T14:54:06Z</dcterms:created>
  <dcterms:modified xsi:type="dcterms:W3CDTF">2022-09-26T11:23:15Z</dcterms:modified>
</cp:coreProperties>
</file>