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Emilia\Downloads\"/>
    </mc:Choice>
  </mc:AlternateContent>
  <xr:revisionPtr revIDLastSave="0" documentId="13_ncr:1_{0C95BA8B-9991-409A-8464-C6F529FAB39D}" xr6:coauthVersionLast="47" xr6:coauthVersionMax="47" xr10:uidLastSave="{00000000-0000-0000-0000-000000000000}"/>
  <bookViews>
    <workbookView xWindow="-120" yWindow="-120" windowWidth="20730" windowHeight="11160" xr2:uid="{00000000-000D-0000-FFFF-FFFF00000000}"/>
  </bookViews>
  <sheets>
    <sheet name="Stock Empleados Registrados" sheetId="1" r:id="rId1"/>
    <sheet name="Evolución empleados registrados" sheetId="2" r:id="rId2"/>
  </sheets>
  <definedNames>
    <definedName name="_xlnm._FilterDatabase" localSheetId="0" hidden="1">'Stock Empleados Registrados'!$A$1:$O$146</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19" i="1" l="1"/>
  <c r="M120" i="1" s="1"/>
  <c r="M121" i="1" s="1"/>
  <c r="M122" i="1" s="1"/>
  <c r="M123" i="1" s="1"/>
  <c r="M124" i="1" s="1"/>
  <c r="M125" i="1" s="1"/>
  <c r="M126" i="1" s="1"/>
  <c r="M127" i="1" s="1"/>
  <c r="M128" i="1" s="1"/>
  <c r="M129" i="1" s="1"/>
  <c r="M130" i="1" s="1"/>
  <c r="M131" i="1" s="1"/>
  <c r="M132" i="1" s="1"/>
  <c r="L119" i="1"/>
  <c r="L120" i="1" s="1"/>
  <c r="L121" i="1" s="1"/>
  <c r="L122" i="1" s="1"/>
  <c r="L123" i="1" s="1"/>
  <c r="L124" i="1" s="1"/>
  <c r="L125" i="1" s="1"/>
  <c r="L126" i="1" s="1"/>
  <c r="L127" i="1" s="1"/>
  <c r="L128" i="1" s="1"/>
  <c r="L129" i="1" s="1"/>
  <c r="L130" i="1" s="1"/>
  <c r="L131" i="1" s="1"/>
  <c r="L132" i="1" s="1"/>
  <c r="K119" i="1"/>
  <c r="K120" i="1" s="1"/>
  <c r="K121" i="1" s="1"/>
  <c r="K122" i="1" s="1"/>
  <c r="K123" i="1" s="1"/>
  <c r="K124" i="1" s="1"/>
  <c r="K125" i="1" s="1"/>
  <c r="K126" i="1" s="1"/>
  <c r="K127" i="1" s="1"/>
  <c r="K128" i="1" s="1"/>
  <c r="K129" i="1" s="1"/>
  <c r="K130" i="1" s="1"/>
  <c r="K131" i="1" s="1"/>
  <c r="K132" i="1" s="1"/>
  <c r="J119" i="1"/>
  <c r="J120" i="1" s="1"/>
  <c r="J121" i="1" s="1"/>
  <c r="J122" i="1" s="1"/>
  <c r="J123" i="1" s="1"/>
  <c r="J124" i="1" s="1"/>
  <c r="J125" i="1" s="1"/>
  <c r="J126" i="1" s="1"/>
  <c r="J127" i="1" s="1"/>
  <c r="J128" i="1" s="1"/>
  <c r="J129" i="1" s="1"/>
  <c r="J130" i="1" s="1"/>
  <c r="J131" i="1" s="1"/>
  <c r="J132" i="1" s="1"/>
  <c r="I119" i="1"/>
  <c r="I120" i="1" s="1"/>
  <c r="I121" i="1" s="1"/>
  <c r="I122" i="1" s="1"/>
  <c r="I123" i="1" s="1"/>
  <c r="I124" i="1" s="1"/>
  <c r="I125" i="1" s="1"/>
  <c r="I126" i="1" s="1"/>
  <c r="I127" i="1" s="1"/>
  <c r="I128" i="1" s="1"/>
  <c r="I129" i="1" s="1"/>
  <c r="I130" i="1" s="1"/>
  <c r="I131" i="1" s="1"/>
  <c r="I132" i="1" s="1"/>
  <c r="H119" i="1"/>
  <c r="H120" i="1" s="1"/>
  <c r="H121" i="1" s="1"/>
  <c r="H122" i="1" s="1"/>
  <c r="H123" i="1" s="1"/>
  <c r="H124" i="1" s="1"/>
  <c r="H125" i="1" s="1"/>
  <c r="H126" i="1" s="1"/>
  <c r="H127" i="1" s="1"/>
  <c r="H128" i="1" s="1"/>
  <c r="H129" i="1" s="1"/>
  <c r="H130" i="1" s="1"/>
  <c r="H131" i="1" s="1"/>
  <c r="H132" i="1" s="1"/>
  <c r="G119" i="1"/>
  <c r="G120" i="1" s="1"/>
  <c r="G121" i="1" s="1"/>
  <c r="G122" i="1" s="1"/>
  <c r="G123" i="1" s="1"/>
  <c r="G124" i="1" s="1"/>
  <c r="G125" i="1" s="1"/>
  <c r="G126" i="1" s="1"/>
  <c r="G127" i="1" s="1"/>
  <c r="G128" i="1" s="1"/>
  <c r="G129" i="1" s="1"/>
  <c r="G130" i="1" s="1"/>
  <c r="G131" i="1" s="1"/>
  <c r="G132" i="1" s="1"/>
  <c r="F119" i="1"/>
  <c r="F120" i="1" s="1"/>
  <c r="F121" i="1" s="1"/>
  <c r="F122" i="1" s="1"/>
  <c r="F123" i="1" s="1"/>
  <c r="F124" i="1" s="1"/>
  <c r="F125" i="1" s="1"/>
  <c r="F126" i="1" s="1"/>
  <c r="F127" i="1" s="1"/>
  <c r="F128" i="1" s="1"/>
  <c r="F129" i="1" s="1"/>
  <c r="F130" i="1" s="1"/>
  <c r="F131" i="1" s="1"/>
  <c r="F132" i="1" s="1"/>
  <c r="E119" i="1"/>
  <c r="E120" i="1" s="1"/>
  <c r="E121" i="1" s="1"/>
  <c r="E122" i="1" s="1"/>
  <c r="E123" i="1" s="1"/>
  <c r="E124" i="1" s="1"/>
  <c r="E125" i="1" s="1"/>
  <c r="E126" i="1" s="1"/>
  <c r="E127" i="1" s="1"/>
  <c r="E128" i="1" s="1"/>
  <c r="E129" i="1" s="1"/>
  <c r="E130" i="1" s="1"/>
  <c r="E131" i="1" s="1"/>
  <c r="E132" i="1" s="1"/>
  <c r="D119" i="1"/>
  <c r="D120" i="1" s="1"/>
  <c r="D121" i="1" s="1"/>
  <c r="D122" i="1" s="1"/>
  <c r="D123" i="1" s="1"/>
  <c r="D124" i="1" s="1"/>
  <c r="D125" i="1" s="1"/>
  <c r="D126" i="1" s="1"/>
  <c r="D127" i="1" s="1"/>
  <c r="D128" i="1" s="1"/>
  <c r="D129" i="1" s="1"/>
  <c r="D130" i="1" s="1"/>
  <c r="D131" i="1" s="1"/>
  <c r="D132" i="1" s="1"/>
  <c r="C119" i="1"/>
  <c r="C120" i="1" s="1"/>
  <c r="C121" i="1" s="1"/>
  <c r="C122" i="1" s="1"/>
  <c r="C123" i="1" s="1"/>
  <c r="C124" i="1" s="1"/>
  <c r="C125" i="1" s="1"/>
  <c r="C126" i="1" s="1"/>
  <c r="C127" i="1" s="1"/>
  <c r="C128" i="1" s="1"/>
  <c r="C129" i="1" s="1"/>
  <c r="C130" i="1" s="1"/>
  <c r="C131" i="1" s="1"/>
  <c r="C132" i="1" s="1"/>
  <c r="B119" i="1"/>
  <c r="B120" i="1" s="1"/>
  <c r="N118" i="1"/>
  <c r="B121" i="1" l="1"/>
  <c r="N120" i="1"/>
  <c r="N119" i="1"/>
  <c r="O119" i="1" s="1"/>
  <c r="O120" i="1" l="1"/>
  <c r="N121" i="1"/>
  <c r="O121" i="1" s="1"/>
  <c r="B122" i="1"/>
  <c r="B123" i="1" l="1"/>
  <c r="N122" i="1"/>
  <c r="O122" i="1" s="1"/>
  <c r="M113" i="1"/>
  <c r="M114" i="1" s="1"/>
  <c r="M115" i="1" s="1"/>
  <c r="M116" i="1" s="1"/>
  <c r="M117" i="1" s="1"/>
  <c r="L113" i="1"/>
  <c r="L114" i="1" s="1"/>
  <c r="L115" i="1" s="1"/>
  <c r="L116" i="1" s="1"/>
  <c r="L117" i="1" s="1"/>
  <c r="K113" i="1"/>
  <c r="K114" i="1" s="1"/>
  <c r="K115" i="1" s="1"/>
  <c r="K116" i="1" s="1"/>
  <c r="K117" i="1" s="1"/>
  <c r="J113" i="1"/>
  <c r="J114" i="1" s="1"/>
  <c r="J115" i="1" s="1"/>
  <c r="J116" i="1" s="1"/>
  <c r="J117" i="1" s="1"/>
  <c r="I113" i="1"/>
  <c r="I114" i="1" s="1"/>
  <c r="I115" i="1" s="1"/>
  <c r="I116" i="1" s="1"/>
  <c r="I117" i="1" s="1"/>
  <c r="H113" i="1"/>
  <c r="H114" i="1" s="1"/>
  <c r="H115" i="1" s="1"/>
  <c r="H116" i="1" s="1"/>
  <c r="H117" i="1" s="1"/>
  <c r="G113" i="1"/>
  <c r="G114" i="1" s="1"/>
  <c r="G115" i="1" s="1"/>
  <c r="G116" i="1" s="1"/>
  <c r="G117" i="1" s="1"/>
  <c r="F113" i="1"/>
  <c r="F114" i="1" s="1"/>
  <c r="F115" i="1" s="1"/>
  <c r="F116" i="1" s="1"/>
  <c r="F117" i="1" s="1"/>
  <c r="E113" i="1"/>
  <c r="E114" i="1" s="1"/>
  <c r="E115" i="1" s="1"/>
  <c r="E116" i="1" s="1"/>
  <c r="E117" i="1" s="1"/>
  <c r="D113" i="1"/>
  <c r="D114" i="1" s="1"/>
  <c r="D115" i="1" s="1"/>
  <c r="D116" i="1" s="1"/>
  <c r="D117" i="1" s="1"/>
  <c r="C113" i="1"/>
  <c r="C114" i="1" s="1"/>
  <c r="C115" i="1" s="1"/>
  <c r="C116" i="1" s="1"/>
  <c r="C117" i="1" s="1"/>
  <c r="B113" i="1"/>
  <c r="N112" i="1"/>
  <c r="N111" i="1"/>
  <c r="N110" i="1"/>
  <c r="N109" i="1"/>
  <c r="N108" i="1"/>
  <c r="O109" i="1" s="1"/>
  <c r="N107" i="1"/>
  <c r="N106" i="1"/>
  <c r="N105" i="1"/>
  <c r="N104" i="1"/>
  <c r="O105" i="1" s="1"/>
  <c r="N103" i="1"/>
  <c r="N102" i="1"/>
  <c r="N101" i="1"/>
  <c r="N100" i="1"/>
  <c r="O101" i="1" s="1"/>
  <c r="N99" i="1"/>
  <c r="N98" i="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99" i="1" l="1"/>
  <c r="O103" i="1"/>
  <c r="B124" i="1"/>
  <c r="N123" i="1"/>
  <c r="O123" i="1" s="1"/>
  <c r="N113" i="1"/>
  <c r="O113" i="1" s="1"/>
  <c r="B114" i="1"/>
  <c r="B115" i="1" s="1"/>
  <c r="N115" i="1" s="1"/>
  <c r="O107" i="1"/>
  <c r="O111" i="1"/>
  <c r="O112" i="1"/>
  <c r="O96" i="1"/>
  <c r="O98" i="1"/>
  <c r="O100" i="1"/>
  <c r="O102" i="1"/>
  <c r="O104" i="1"/>
  <c r="O106" i="1"/>
  <c r="O108" i="1"/>
  <c r="O110" i="1"/>
  <c r="N114" i="1" l="1"/>
  <c r="O114" i="1" s="1"/>
  <c r="B116" i="1"/>
  <c r="B125" i="1"/>
  <c r="N124" i="1"/>
  <c r="O124" i="1" s="1"/>
  <c r="N116" i="1"/>
  <c r="O116" i="1" s="1"/>
  <c r="B117" i="1"/>
  <c r="N117" i="1" s="1"/>
  <c r="O115" i="1"/>
  <c r="B126" i="1" l="1"/>
  <c r="N125" i="1"/>
  <c r="O125" i="1" s="1"/>
  <c r="O117" i="1"/>
  <c r="O118" i="1"/>
  <c r="B127" i="1" l="1"/>
  <c r="N126" i="1"/>
  <c r="O126" i="1" s="1"/>
  <c r="B128" i="1" l="1"/>
  <c r="N127" i="1"/>
  <c r="O127" i="1" s="1"/>
  <c r="B129" i="1" l="1"/>
  <c r="N129" i="1" s="1"/>
  <c r="N128" i="1"/>
  <c r="O128" i="1" s="1"/>
  <c r="O129" i="1" l="1"/>
  <c r="B130" i="1"/>
  <c r="N130" i="1" l="1"/>
  <c r="O130" i="1" s="1"/>
  <c r="B131" i="1"/>
  <c r="N131" i="1" l="1"/>
  <c r="O131" i="1" s="1"/>
  <c r="B132" i="1"/>
  <c r="N132" i="1" s="1"/>
  <c r="O132" i="1" s="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<sst xmlns="http://schemas.openxmlformats.org/spreadsheetml/2006/main" count="20" uniqueCount="20">
  <si>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</si>
  <si>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</si>
  <si>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</si>
  <si>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</si>
  <si>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</si>
  <si>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</si>
  <si>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</si>
  <si>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</si>
  <si>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</si>
  <si>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</si>
  <si>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</si>
  <si>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</si>
  <si>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</si>
  <si>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</si>
  <si>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</si>
  <si>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</si>
  <si>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</si>
  <si>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</si>
  <si>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</si>
  <si>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Julio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</si>
</sst>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Diciembre 2011- Julio 2022</a:t>
            </a:r>
          </a:p>
        </c:rich>
      </c:tx>
      <c:layout>
        <c:manualLayout>
          <c:xMode val="edge"/>
          <c:yMode val="edge"/>
          <c:x val="0.34316700137253486"/>
          <c:y val="1.2126316111099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Registrados'!$A$5:$A$132</c:f>
              <c:numCache>
                <c:formatCode>mmm\-yy</c:formatCode>
                <c:ptCount val="128"/>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pt idx="113">
                  <c:v>44317</c:v>
                </c:pt>
                <c:pt idx="114">
                  <c:v>44348</c:v>
                </c:pt>
                <c:pt idx="115">
                  <c:v>44378</c:v>
                </c:pt>
                <c:pt idx="116">
                  <c:v>44409</c:v>
                </c:pt>
                <c:pt idx="117">
                  <c:v>44440</c:v>
                </c:pt>
                <c:pt idx="118">
                  <c:v>44470</c:v>
                </c:pt>
                <c:pt idx="119">
                  <c:v>44501</c:v>
                </c:pt>
                <c:pt idx="120">
                  <c:v>44531</c:v>
                </c:pt>
                <c:pt idx="121">
                  <c:v>44562</c:v>
                </c:pt>
                <c:pt idx="122">
                  <c:v>44593</c:v>
                </c:pt>
                <c:pt idx="123">
                  <c:v>44621</c:v>
                </c:pt>
                <c:pt idx="124">
                  <c:v>44652</c:v>
                </c:pt>
                <c:pt idx="125">
                  <c:v>44682</c:v>
                </c:pt>
                <c:pt idx="126">
                  <c:v>44713</c:v>
                </c:pt>
                <c:pt idx="127">
                  <c:v>44743</c:v>
                </c:pt>
              </c:numCache>
            </c:numRef>
          </c:cat>
          <c:val>
            <c:numRef>
              <c:f>'Stock Empleados Registrados'!$N$5:$N$132</c:f>
              <c:numCache>
                <c:formatCode>#,##0</c:formatCode>
                <c:ptCount val="128"/>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pt idx="113">
                  <c:v>159885</c:v>
                </c:pt>
                <c:pt idx="114">
                  <c:v>162648</c:v>
                </c:pt>
                <c:pt idx="115">
                  <c:v>162707</c:v>
                </c:pt>
                <c:pt idx="116">
                  <c:v>160643</c:v>
                </c:pt>
                <c:pt idx="117">
                  <c:v>157969</c:v>
                </c:pt>
                <c:pt idx="118">
                  <c:v>153892</c:v>
                </c:pt>
                <c:pt idx="119">
                  <c:v>152091</c:v>
                </c:pt>
                <c:pt idx="120">
                  <c:v>151296</c:v>
                </c:pt>
                <c:pt idx="121">
                  <c:v>151059</c:v>
                </c:pt>
                <c:pt idx="122">
                  <c:v>150570</c:v>
                </c:pt>
                <c:pt idx="123">
                  <c:v>152142</c:v>
                </c:pt>
                <c:pt idx="124">
                  <c:v>156824</c:v>
                </c:pt>
                <c:pt idx="125">
                  <c:v>161970</c:v>
                </c:pt>
                <c:pt idx="126">
                  <c:v>161631</c:v>
                </c:pt>
                <c:pt idx="127">
                  <c:v>160701</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317374976"/>
        <c:axId val="315049664"/>
      </c:lineChart>
      <c:dateAx>
        <c:axId val="317374976"/>
        <c:scaling>
          <c:orientation val="minMax"/>
          <c:max val="44743"/>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ES"/>
          </a:p>
        </c:txPr>
        <c:crossAx val="315049664"/>
        <c:crosses val="autoZero"/>
        <c:auto val="1"/>
        <c:lblOffset val="100"/>
        <c:baseTimeUnit val="months"/>
      </c:dateAx>
      <c:valAx>
        <c:axId val="31504966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ES"/>
          </a:p>
        </c:txPr>
        <c:crossAx val="3173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8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308523" cy="6083011"/>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6"/>
  <sheetViews>
    <sheetView tabSelected="1" zoomScale="90" zoomScaleNormal="90" workbookViewId="0">
      <pane xSplit="1" ySplit="4" topLeftCell="B122" activePane="bottomRight" state="frozen"/>
      <selection pane="topRight" activeCell="B1" sqref="B1"/>
      <selection pane="bottomLeft" activeCell="A5" sqref="A5"/>
      <selection pane="bottomRight" activeCell="A3" sqref="A3"/>
    </sheetView>
  </sheetViews>
  <sheetFormatPr baseColWidth="10" defaultColWidth="15.5703125" defaultRowHeight="15" x14ac:dyDescent="0.25"/>
  <cols>
    <col min="1" max="1" width="14.140625" style="8" customWidth="1"/>
    <col min="2" max="2" width="15.5703125" style="8"/>
    <col min="3" max="3" width="15.5703125" style="8" customWidth="1"/>
    <col min="4" max="5" width="15.5703125" style="8"/>
    <col min="6" max="6" width="17.85546875" style="8" customWidth="1"/>
    <col min="7" max="7" width="15.5703125" style="8"/>
    <col min="8" max="8" width="15.5703125" style="8" customWidth="1"/>
    <col min="9" max="16384" width="15.5703125" style="8"/>
  </cols>
  <sheetData>
    <row r="1" spans="1:15" ht="42.75" customHeight="1" x14ac:dyDescent="0.25">
      <c r="A1" s="1" t="s">
        <v>0</v>
      </c>
      <c r="B1" s="2"/>
      <c r="C1" s="3"/>
      <c r="D1" s="3"/>
      <c r="E1" s="3"/>
      <c r="F1" s="4"/>
      <c r="G1" s="5"/>
      <c r="H1" s="37"/>
      <c r="I1" s="37"/>
      <c r="J1" s="37"/>
      <c r="K1" s="6"/>
      <c r="L1" s="6"/>
      <c r="M1" s="6"/>
      <c r="N1" s="6"/>
      <c r="O1" s="7"/>
    </row>
    <row r="2" spans="1:15" ht="18" customHeight="1" x14ac:dyDescent="0.25">
      <c r="A2" s="9" t="s">
        <v>19</v>
      </c>
      <c r="B2" s="10"/>
      <c r="C2" s="11"/>
      <c r="D2" s="11"/>
      <c r="E2" s="11"/>
      <c r="F2" s="11"/>
      <c r="G2" s="11"/>
      <c r="H2" s="11"/>
      <c r="I2" s="11"/>
      <c r="J2" s="11"/>
      <c r="K2" s="11"/>
      <c r="L2" s="11"/>
      <c r="M2" s="11"/>
      <c r="N2" s="11"/>
      <c r="O2" s="12"/>
    </row>
    <row r="3" spans="1:15" ht="18.75" customHeight="1" x14ac:dyDescent="0.25">
      <c r="A3" s="13" t="s">
        <v>1</v>
      </c>
      <c r="B3" s="14"/>
      <c r="C3" s="15"/>
      <c r="D3" s="15"/>
      <c r="E3" s="15"/>
      <c r="F3" s="15"/>
      <c r="G3" s="15"/>
      <c r="H3" s="15"/>
      <c r="I3" s="15"/>
      <c r="J3" s="15"/>
      <c r="K3" s="15"/>
      <c r="L3" s="15"/>
      <c r="M3" s="15"/>
      <c r="N3" s="15"/>
      <c r="O3" s="16"/>
    </row>
    <row r="4" spans="1:15" ht="78" customHeight="1" x14ac:dyDescent="0.25">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25">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25">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25">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25">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25">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25">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25">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25">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25">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25">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25">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25">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25">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25">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25">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25">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25">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25">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25">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25">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25">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25">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25">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25">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25">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25">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25">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25">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25">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25">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25">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25">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25">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25">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25">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25">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25">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25">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25">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25">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25">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25">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25">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25">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25">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25">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25">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25">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25">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25">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25">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25">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25">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25">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25">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25">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25">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25">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25">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25">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25">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25">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25">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25">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25">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25">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25">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25">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25">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25">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25">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25">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25">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25">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25">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25">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25">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25">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25">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25">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25">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6" si="3">(N85-N84)/N84</f>
        <v>-2.7856857789011574E-2</v>
      </c>
    </row>
    <row r="86" spans="1:16" s="30" customFormat="1" ht="15" customHeight="1" x14ac:dyDescent="0.25">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25">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25">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25">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25">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25">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25">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25">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25">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25">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25">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25">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25">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25">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25">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25">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25">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7" si="5">SUM(B102:M102)</f>
        <v>151061</v>
      </c>
      <c r="O102" s="23">
        <f t="shared" si="3"/>
        <v>-9.3581134253187138E-3</v>
      </c>
    </row>
    <row r="103" spans="1:15" s="30" customFormat="1" ht="15" customHeight="1" x14ac:dyDescent="0.25">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25">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25">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25">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25">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25">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25">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25">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25">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25">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25">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25">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25">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25">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25">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25">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25">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25">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25">
      <c r="A121" s="19">
        <v>44409</v>
      </c>
      <c r="B121" s="33">
        <f>B120-1458</f>
        <v>39524</v>
      </c>
      <c r="C121" s="33">
        <f>C120-61</f>
        <v>2903</v>
      </c>
      <c r="D121" s="33">
        <f>D120-266</f>
        <v>19985</v>
      </c>
      <c r="E121" s="33">
        <f>E120+6</f>
        <v>2676</v>
      </c>
      <c r="F121" s="33">
        <f>F120+50</f>
        <v>9310</v>
      </c>
      <c r="G121" s="33">
        <f>G120-96</f>
        <v>27276</v>
      </c>
      <c r="H121" s="33">
        <f>H120-15</f>
        <v>3444</v>
      </c>
      <c r="I121" s="33">
        <f>I120-45</f>
        <v>7892</v>
      </c>
      <c r="J121" s="33">
        <f>J120+0</f>
        <v>3000</v>
      </c>
      <c r="K121" s="33">
        <f>K120-73</f>
        <v>15442</v>
      </c>
      <c r="L121" s="33">
        <f>L120-46</f>
        <v>23532</v>
      </c>
      <c r="M121" s="33">
        <f>M120-60</f>
        <v>5659</v>
      </c>
      <c r="N121" s="28">
        <f t="shared" si="5"/>
        <v>160643</v>
      </c>
      <c r="O121" s="23">
        <f t="shared" si="3"/>
        <v>-1.2685379239983528E-2</v>
      </c>
    </row>
    <row r="122" spans="1:15" s="30" customFormat="1" ht="15" customHeight="1" x14ac:dyDescent="0.25">
      <c r="A122" s="19">
        <v>44440</v>
      </c>
      <c r="B122" s="33">
        <f>B121-2567</f>
        <v>36957</v>
      </c>
      <c r="C122" s="33">
        <f>C121-74</f>
        <v>2829</v>
      </c>
      <c r="D122" s="33">
        <f>D121-5</f>
        <v>19980</v>
      </c>
      <c r="E122" s="33">
        <f>E121+53</f>
        <v>2729</v>
      </c>
      <c r="F122" s="33">
        <f>F121+106</f>
        <v>9416</v>
      </c>
      <c r="G122" s="33">
        <f>G121-11</f>
        <v>27265</v>
      </c>
      <c r="H122" s="33">
        <f>H121-38</f>
        <v>3406</v>
      </c>
      <c r="I122" s="33">
        <f>I121-66</f>
        <v>7826</v>
      </c>
      <c r="J122" s="33">
        <f>J121-11</f>
        <v>2989</v>
      </c>
      <c r="K122" s="33">
        <f>K121-216</f>
        <v>15226</v>
      </c>
      <c r="L122" s="33">
        <f>L121+145</f>
        <v>23677</v>
      </c>
      <c r="M122" s="33">
        <f>M121+10</f>
        <v>5669</v>
      </c>
      <c r="N122" s="28">
        <f t="shared" si="5"/>
        <v>157969</v>
      </c>
      <c r="O122" s="23">
        <f t="shared" si="3"/>
        <v>-1.6645605473005361E-2</v>
      </c>
    </row>
    <row r="123" spans="1:15" s="30" customFormat="1" ht="15" customHeight="1" x14ac:dyDescent="0.25">
      <c r="A123" s="19">
        <v>44470</v>
      </c>
      <c r="B123" s="33">
        <f>B122-3133</f>
        <v>33824</v>
      </c>
      <c r="C123" s="33">
        <f>C122-140</f>
        <v>2689</v>
      </c>
      <c r="D123" s="33">
        <f>D122-170</f>
        <v>19810</v>
      </c>
      <c r="E123" s="33">
        <f>E122-18</f>
        <v>2711</v>
      </c>
      <c r="F123" s="33">
        <f>F122-1</f>
        <v>9415</v>
      </c>
      <c r="G123" s="33">
        <f>G122-13</f>
        <v>27252</v>
      </c>
      <c r="H123" s="33">
        <f>H122-26</f>
        <v>3380</v>
      </c>
      <c r="I123" s="33">
        <f>I122-322</f>
        <v>7504</v>
      </c>
      <c r="J123" s="33">
        <f>J122-7</f>
        <v>2982</v>
      </c>
      <c r="K123" s="33">
        <f>K122-311</f>
        <v>14915</v>
      </c>
      <c r="L123" s="33">
        <f>L122+67</f>
        <v>23744</v>
      </c>
      <c r="M123" s="33">
        <f>M122-3</f>
        <v>5666</v>
      </c>
      <c r="N123" s="28">
        <f t="shared" si="5"/>
        <v>153892</v>
      </c>
      <c r="O123" s="23">
        <f t="shared" si="3"/>
        <v>-2.580886123226709E-2</v>
      </c>
    </row>
    <row r="124" spans="1:15" s="30" customFormat="1" ht="15" customHeight="1" x14ac:dyDescent="0.25">
      <c r="A124" s="19">
        <v>44501</v>
      </c>
      <c r="B124" s="33">
        <f>B123-1944</f>
        <v>31880</v>
      </c>
      <c r="C124" s="33">
        <f>C123-194</f>
        <v>2495</v>
      </c>
      <c r="D124" s="33">
        <f>D123-119</f>
        <v>19691</v>
      </c>
      <c r="E124" s="33">
        <f>E123+49</f>
        <v>2760</v>
      </c>
      <c r="F124" s="33">
        <f>F123+179</f>
        <v>9594</v>
      </c>
      <c r="G124" s="33">
        <f>G123+110</f>
        <v>27362</v>
      </c>
      <c r="H124" s="33">
        <f>H123+21</f>
        <v>3401</v>
      </c>
      <c r="I124" s="33">
        <f>I123-122</f>
        <v>7382</v>
      </c>
      <c r="J124" s="33">
        <f>J123+5</f>
        <v>2987</v>
      </c>
      <c r="K124" s="33">
        <f>K123+46</f>
        <v>14961</v>
      </c>
      <c r="L124" s="33">
        <f>L123+161</f>
        <v>23905</v>
      </c>
      <c r="M124" s="33">
        <f>M123+7</f>
        <v>5673</v>
      </c>
      <c r="N124" s="28">
        <f t="shared" si="5"/>
        <v>152091</v>
      </c>
      <c r="O124" s="23">
        <f t="shared" si="3"/>
        <v>-1.1703012502274322E-2</v>
      </c>
    </row>
    <row r="125" spans="1:15" s="30" customFormat="1" ht="15" customHeight="1" x14ac:dyDescent="0.25">
      <c r="A125" s="19">
        <v>44531</v>
      </c>
      <c r="B125" s="33">
        <f>B124-437</f>
        <v>31443</v>
      </c>
      <c r="C125" s="33">
        <f>C124+14</f>
        <v>2509</v>
      </c>
      <c r="D125" s="33">
        <f>D124+91</f>
        <v>19782</v>
      </c>
      <c r="E125" s="33">
        <f>E124-56</f>
        <v>2704</v>
      </c>
      <c r="F125" s="33">
        <f>F124-93</f>
        <v>9501</v>
      </c>
      <c r="G125" s="33">
        <f>G124+90</f>
        <v>27452</v>
      </c>
      <c r="H125" s="33">
        <f>H124-1</f>
        <v>3400</v>
      </c>
      <c r="I125" s="33">
        <f>I124-38</f>
        <v>7344</v>
      </c>
      <c r="J125" s="33">
        <f>J124-6</f>
        <v>2981</v>
      </c>
      <c r="K125" s="33">
        <f>K124-182</f>
        <v>14779</v>
      </c>
      <c r="L125" s="33">
        <f>L124-181</f>
        <v>23724</v>
      </c>
      <c r="M125" s="33">
        <f>M124+4</f>
        <v>5677</v>
      </c>
      <c r="N125" s="28">
        <f t="shared" si="5"/>
        <v>151296</v>
      </c>
      <c r="O125" s="23">
        <f t="shared" si="3"/>
        <v>-5.2271337554490403E-3</v>
      </c>
    </row>
    <row r="126" spans="1:15" s="30" customFormat="1" ht="15" customHeight="1" x14ac:dyDescent="0.25">
      <c r="A126" s="19">
        <v>44562</v>
      </c>
      <c r="B126" s="33">
        <f>B125-629</f>
        <v>30814</v>
      </c>
      <c r="C126" s="33">
        <f>C125-5</f>
        <v>2504</v>
      </c>
      <c r="D126" s="33">
        <f>D125-61</f>
        <v>19721</v>
      </c>
      <c r="E126" s="33">
        <f>E125-7</f>
        <v>2697</v>
      </c>
      <c r="F126" s="33">
        <f>F125+158</f>
        <v>9659</v>
      </c>
      <c r="G126" s="33">
        <f>G125-88</f>
        <v>27364</v>
      </c>
      <c r="H126" s="33">
        <f>H125+52</f>
        <v>3452</v>
      </c>
      <c r="I126" s="33">
        <f>I125+40</f>
        <v>7384</v>
      </c>
      <c r="J126" s="33">
        <f>J125-6</f>
        <v>2975</v>
      </c>
      <c r="K126" s="33">
        <f>K125+330</f>
        <v>15109</v>
      </c>
      <c r="L126" s="33">
        <f>L125-59</f>
        <v>23665</v>
      </c>
      <c r="M126" s="33">
        <f>M125+38</f>
        <v>5715</v>
      </c>
      <c r="N126" s="28">
        <f t="shared" si="5"/>
        <v>151059</v>
      </c>
      <c r="O126" s="23">
        <f t="shared" si="3"/>
        <v>-1.5664657360406091E-3</v>
      </c>
    </row>
    <row r="127" spans="1:15" s="30" customFormat="1" ht="15" customHeight="1" x14ac:dyDescent="0.25">
      <c r="A127" s="19">
        <v>44593</v>
      </c>
      <c r="B127" s="33">
        <f>B126-448</f>
        <v>30366</v>
      </c>
      <c r="C127" s="33">
        <f>C126-16</f>
        <v>2488</v>
      </c>
      <c r="D127" s="33">
        <f>D126+161</f>
        <v>19882</v>
      </c>
      <c r="E127" s="33">
        <f>E126-27</f>
        <v>2670</v>
      </c>
      <c r="F127" s="33">
        <f>F126+21</f>
        <v>9680</v>
      </c>
      <c r="G127" s="33">
        <f>G126-154</f>
        <v>27210</v>
      </c>
      <c r="H127" s="33">
        <f>H126-23</f>
        <v>3429</v>
      </c>
      <c r="I127" s="33">
        <f>I126-41</f>
        <v>7343</v>
      </c>
      <c r="J127" s="33">
        <f>J126-7</f>
        <v>2968</v>
      </c>
      <c r="K127" s="33">
        <f>K126-136</f>
        <v>14973</v>
      </c>
      <c r="L127" s="33">
        <f>L126+152</f>
        <v>23817</v>
      </c>
      <c r="M127" s="33">
        <f>M126+29</f>
        <v>5744</v>
      </c>
      <c r="N127" s="28">
        <f t="shared" si="5"/>
        <v>150570</v>
      </c>
      <c r="O127" s="23">
        <f t="shared" ref="O127:O132" si="6">(N127-N126)/N126</f>
        <v>-3.2371457509979542E-3</v>
      </c>
    </row>
    <row r="128" spans="1:15" s="30" customFormat="1" ht="15" customHeight="1" x14ac:dyDescent="0.25">
      <c r="A128" s="19">
        <v>44621</v>
      </c>
      <c r="B128" s="33">
        <f>B127+1473</f>
        <v>31839</v>
      </c>
      <c r="C128" s="33">
        <f>C127+34</f>
        <v>2522</v>
      </c>
      <c r="D128" s="33">
        <f>D127-321</f>
        <v>19561</v>
      </c>
      <c r="E128" s="33">
        <f>E127-43</f>
        <v>2627</v>
      </c>
      <c r="F128" s="33">
        <f>F127+17</f>
        <v>9697</v>
      </c>
      <c r="G128" s="33">
        <f>G127-79</f>
        <v>27131</v>
      </c>
      <c r="H128" s="33">
        <f>H127-20</f>
        <v>3409</v>
      </c>
      <c r="I128" s="33">
        <f>I127+48</f>
        <v>7391</v>
      </c>
      <c r="J128" s="33">
        <f>J127-11</f>
        <v>2957</v>
      </c>
      <c r="K128" s="33">
        <f>K127+82</f>
        <v>15055</v>
      </c>
      <c r="L128" s="33">
        <f>L127+385</f>
        <v>24202</v>
      </c>
      <c r="M128" s="33">
        <f>M127+7</f>
        <v>5751</v>
      </c>
      <c r="N128" s="28">
        <f t="shared" ref="N128" si="7">SUM(B128:M128)</f>
        <v>152142</v>
      </c>
      <c r="O128" s="23">
        <f t="shared" si="6"/>
        <v>1.044032675831839E-2</v>
      </c>
    </row>
    <row r="129" spans="1:15" s="30" customFormat="1" ht="15" customHeight="1" x14ac:dyDescent="0.25">
      <c r="A129" s="19">
        <v>44652</v>
      </c>
      <c r="B129" s="33">
        <f>B128+3921</f>
        <v>35760</v>
      </c>
      <c r="C129" s="33">
        <f>C128+78</f>
        <v>2600</v>
      </c>
      <c r="D129" s="33">
        <f>D128+246</f>
        <v>19807</v>
      </c>
      <c r="E129" s="33">
        <f>E128+12</f>
        <v>2639</v>
      </c>
      <c r="F129" s="33">
        <f>F128+97</f>
        <v>9794</v>
      </c>
      <c r="G129" s="33">
        <f>G128+303</f>
        <v>27434</v>
      </c>
      <c r="H129" s="33">
        <f>H128-21</f>
        <v>3388</v>
      </c>
      <c r="I129" s="33">
        <f>I128+19</f>
        <v>7410</v>
      </c>
      <c r="J129" s="33">
        <f>J128-8</f>
        <v>2949</v>
      </c>
      <c r="K129" s="33">
        <f>K128-72</f>
        <v>14983</v>
      </c>
      <c r="L129" s="33">
        <f>L128+75</f>
        <v>24277</v>
      </c>
      <c r="M129" s="33">
        <f>M128+32</f>
        <v>5783</v>
      </c>
      <c r="N129" s="28">
        <f>SUM(B129:M129)</f>
        <v>156824</v>
      </c>
      <c r="O129" s="23">
        <f t="shared" si="6"/>
        <v>3.077388229417255E-2</v>
      </c>
    </row>
    <row r="130" spans="1:15" s="30" customFormat="1" ht="15" customHeight="1" x14ac:dyDescent="0.25">
      <c r="A130" s="19">
        <v>44682</v>
      </c>
      <c r="B130" s="33">
        <f>B129+3921</f>
        <v>39681</v>
      </c>
      <c r="C130" s="33">
        <f>C129-88</f>
        <v>2512</v>
      </c>
      <c r="D130" s="33">
        <f>D129+721</f>
        <v>20528</v>
      </c>
      <c r="E130" s="33">
        <f>E129+27</f>
        <v>2666</v>
      </c>
      <c r="F130" s="33">
        <f>F129+186</f>
        <v>9980</v>
      </c>
      <c r="G130" s="33">
        <f>G129+174</f>
        <v>27608</v>
      </c>
      <c r="H130" s="33">
        <f>H129+69</f>
        <v>3457</v>
      </c>
      <c r="I130" s="33">
        <f>I129+36</f>
        <v>7446</v>
      </c>
      <c r="J130" s="33">
        <f>J129-1</f>
        <v>2948</v>
      </c>
      <c r="K130" s="33">
        <f>K129-98</f>
        <v>14885</v>
      </c>
      <c r="L130" s="33">
        <f>L129+253</f>
        <v>24530</v>
      </c>
      <c r="M130" s="33">
        <f>M129-54</f>
        <v>5729</v>
      </c>
      <c r="N130" s="28">
        <f>SUM(B130:M130)</f>
        <v>161970</v>
      </c>
      <c r="O130" s="23">
        <f t="shared" si="6"/>
        <v>3.2813855022190482E-2</v>
      </c>
    </row>
    <row r="131" spans="1:15" s="30" customFormat="1" ht="15" customHeight="1" x14ac:dyDescent="0.25">
      <c r="A131" s="19">
        <v>44713</v>
      </c>
      <c r="B131" s="33">
        <f>B130-91</f>
        <v>39590</v>
      </c>
      <c r="C131" s="33">
        <f>C130+97</f>
        <v>2609</v>
      </c>
      <c r="D131" s="33">
        <f>D130+66</f>
        <v>20594</v>
      </c>
      <c r="E131" s="33">
        <f>E130-15</f>
        <v>2651</v>
      </c>
      <c r="F131" s="33">
        <f>F130-73</f>
        <v>9907</v>
      </c>
      <c r="G131" s="33">
        <f>G130-301</f>
        <v>27307</v>
      </c>
      <c r="H131" s="33">
        <f>H130+20</f>
        <v>3477</v>
      </c>
      <c r="I131" s="33">
        <f>I130+21</f>
        <v>7467</v>
      </c>
      <c r="J131" s="33">
        <f>J130+9</f>
        <v>2957</v>
      </c>
      <c r="K131" s="33">
        <f>K130-129</f>
        <v>14756</v>
      </c>
      <c r="L131" s="33">
        <f>L130+62</f>
        <v>24592</v>
      </c>
      <c r="M131" s="33">
        <f>M130-5</f>
        <v>5724</v>
      </c>
      <c r="N131" s="28">
        <f>SUM(B131:M131)</f>
        <v>161631</v>
      </c>
      <c r="O131" s="23">
        <f t="shared" si="6"/>
        <v>-2.0929801815150954E-3</v>
      </c>
    </row>
    <row r="132" spans="1:15" s="30" customFormat="1" ht="15" customHeight="1" x14ac:dyDescent="0.25">
      <c r="A132" s="19">
        <v>44743</v>
      </c>
      <c r="B132" s="33">
        <f>B131-803</f>
        <v>38787</v>
      </c>
      <c r="C132" s="33">
        <f>C131-2</f>
        <v>2607</v>
      </c>
      <c r="D132" s="33">
        <f>D131-107</f>
        <v>20487</v>
      </c>
      <c r="E132" s="33">
        <f>E131-6</f>
        <v>2645</v>
      </c>
      <c r="F132" s="33">
        <f>F131+273</f>
        <v>10180</v>
      </c>
      <c r="G132" s="33">
        <f>G131-92</f>
        <v>27215</v>
      </c>
      <c r="H132" s="33">
        <f>H131+55</f>
        <v>3532</v>
      </c>
      <c r="I132" s="33">
        <f>I131+21</f>
        <v>7488</v>
      </c>
      <c r="J132" s="33">
        <f>J131-23</f>
        <v>2934</v>
      </c>
      <c r="K132" s="33">
        <f>K131-289</f>
        <v>14467</v>
      </c>
      <c r="L132" s="33">
        <f>L131+24</f>
        <v>24616</v>
      </c>
      <c r="M132" s="33">
        <f>M131+19</f>
        <v>5743</v>
      </c>
      <c r="N132" s="28">
        <f>SUM(B132:M132)</f>
        <v>160701</v>
      </c>
      <c r="O132" s="23">
        <f t="shared" si="6"/>
        <v>-5.7538467249475655E-3</v>
      </c>
    </row>
    <row r="133" spans="1:15" s="30" customFormat="1" ht="15" customHeight="1" x14ac:dyDescent="0.25"/>
    <row r="134" spans="1:15" s="30" customFormat="1" ht="15" customHeight="1" x14ac:dyDescent="0.25"/>
    <row r="135" spans="1:15" s="30" customFormat="1" ht="15" customHeight="1" x14ac:dyDescent="0.25"/>
    <row r="136" spans="1:15" s="30" customFormat="1" ht="15" customHeight="1" x14ac:dyDescent="0.25"/>
    <row r="137" spans="1:15" s="30" customFormat="1" ht="15" customHeight="1" x14ac:dyDescent="0.25"/>
    <row r="138" spans="1:15" s="30" customFormat="1" ht="15" customHeight="1" x14ac:dyDescent="0.25"/>
    <row r="139" spans="1:15" s="30" customFormat="1" ht="15" customHeight="1" x14ac:dyDescent="0.25"/>
    <row r="140" spans="1:15" s="30" customFormat="1" ht="15" customHeight="1" x14ac:dyDescent="0.25"/>
    <row r="141" spans="1:15" s="30" customFormat="1" ht="15" customHeight="1" x14ac:dyDescent="0.25"/>
    <row r="142" spans="1:15" s="30" customFormat="1" ht="0.75" customHeight="1" x14ac:dyDescent="0.25"/>
    <row r="143" spans="1:15" s="30" customFormat="1" ht="18.75" customHeight="1" x14ac:dyDescent="0.25">
      <c r="I143" s="8"/>
      <c r="J143" s="8"/>
    </row>
    <row r="144" spans="1:15" s="30" customFormat="1" ht="18.75" customHeight="1" x14ac:dyDescent="0.25">
      <c r="G144" s="8"/>
      <c r="H144" s="8"/>
      <c r="I144" s="8"/>
      <c r="J144" s="8"/>
      <c r="K144" s="8"/>
      <c r="L144" s="8"/>
      <c r="M144" s="8"/>
    </row>
    <row r="146" spans="1:15" ht="130.5" customHeight="1" x14ac:dyDescent="0.25"/>
    <row r="147" spans="1:15" ht="15" customHeight="1" x14ac:dyDescent="0.25">
      <c r="G147" s="35"/>
      <c r="H147" s="35"/>
      <c r="I147" s="35"/>
      <c r="J147" s="35"/>
      <c r="K147" s="35"/>
      <c r="L147" s="35"/>
      <c r="M147" s="35"/>
      <c r="N147" s="35"/>
      <c r="O147" s="35"/>
    </row>
    <row r="148" spans="1:15" x14ac:dyDescent="0.25">
      <c r="A148" s="34"/>
      <c r="B148" s="36"/>
      <c r="C148" s="36"/>
    </row>
    <row r="149" spans="1:15" x14ac:dyDescent="0.25">
      <c r="A149" s="25" t="s">
        <v>17</v>
      </c>
      <c r="B149" s="36"/>
      <c r="C149" s="36"/>
    </row>
    <row r="150" spans="1:15" x14ac:dyDescent="0.25">
      <c r="A150" s="38" t="s">
        <v>18</v>
      </c>
      <c r="B150" s="38"/>
      <c r="C150" s="38"/>
      <c r="D150" s="38"/>
      <c r="E150" s="38"/>
      <c r="F150" s="38"/>
    </row>
    <row r="151" spans="1:15" x14ac:dyDescent="0.25">
      <c r="A151" s="38"/>
      <c r="B151" s="38"/>
      <c r="C151" s="38"/>
      <c r="D151" s="38"/>
      <c r="E151" s="38"/>
      <c r="F151" s="38"/>
    </row>
    <row r="152" spans="1:15" x14ac:dyDescent="0.25">
      <c r="A152" s="38"/>
      <c r="B152" s="38"/>
      <c r="C152" s="38"/>
      <c r="D152" s="38"/>
      <c r="E152" s="38"/>
      <c r="F152" s="38"/>
    </row>
    <row r="153" spans="1:15" x14ac:dyDescent="0.25">
      <c r="A153" s="38"/>
      <c r="B153" s="38"/>
      <c r="C153" s="38"/>
      <c r="D153" s="38"/>
      <c r="E153" s="38"/>
      <c r="F153" s="38"/>
    </row>
    <row r="154" spans="1:15" x14ac:dyDescent="0.25">
      <c r="A154" s="38"/>
      <c r="B154" s="38"/>
      <c r="C154" s="38"/>
      <c r="D154" s="38"/>
      <c r="E154" s="38"/>
      <c r="F154" s="38"/>
    </row>
    <row r="155" spans="1:15" x14ac:dyDescent="0.25">
      <c r="A155" s="38"/>
      <c r="B155" s="38"/>
      <c r="C155" s="38"/>
      <c r="D155" s="38"/>
      <c r="E155" s="38"/>
      <c r="F155" s="38"/>
    </row>
    <row r="156" spans="1:15" x14ac:dyDescent="0.25">
      <c r="A156" s="38"/>
      <c r="B156" s="38"/>
      <c r="C156" s="38"/>
      <c r="D156" s="38"/>
      <c r="E156" s="38"/>
      <c r="F156" s="38"/>
    </row>
    <row r="157" spans="1:15" x14ac:dyDescent="0.25">
      <c r="A157" s="38"/>
      <c r="B157" s="38"/>
      <c r="C157" s="38"/>
      <c r="D157" s="38"/>
      <c r="E157" s="38"/>
      <c r="F157" s="38"/>
    </row>
    <row r="158" spans="1:15" x14ac:dyDescent="0.25">
      <c r="A158" s="38"/>
      <c r="B158" s="38"/>
      <c r="C158" s="38"/>
      <c r="D158" s="38"/>
      <c r="E158" s="38"/>
      <c r="F158" s="38"/>
    </row>
    <row r="159" spans="1:15" x14ac:dyDescent="0.25">
      <c r="A159" s="38"/>
      <c r="B159" s="38"/>
      <c r="C159" s="38"/>
      <c r="D159" s="38"/>
      <c r="E159" s="38"/>
      <c r="F159" s="38"/>
    </row>
    <row r="160" spans="1:15" x14ac:dyDescent="0.25">
      <c r="A160" s="38"/>
      <c r="B160" s="38"/>
      <c r="C160" s="38"/>
      <c r="D160" s="38"/>
      <c r="E160" s="38"/>
      <c r="F160" s="38"/>
    </row>
    <row r="161" spans="1:6" x14ac:dyDescent="0.25">
      <c r="A161" s="38"/>
      <c r="B161" s="38"/>
      <c r="C161" s="38"/>
      <c r="D161" s="38"/>
      <c r="E161" s="38"/>
      <c r="F161" s="38"/>
    </row>
    <row r="162" spans="1:6" x14ac:dyDescent="0.25">
      <c r="A162" s="38"/>
      <c r="B162" s="38"/>
      <c r="C162" s="38"/>
      <c r="D162" s="38"/>
      <c r="E162" s="38"/>
      <c r="F162" s="38"/>
    </row>
    <row r="163" spans="1:6" x14ac:dyDescent="0.25">
      <c r="A163" s="38"/>
      <c r="B163" s="38"/>
      <c r="C163" s="38"/>
      <c r="D163" s="38"/>
      <c r="E163" s="38"/>
      <c r="F163" s="38"/>
    </row>
    <row r="164" spans="1:6" x14ac:dyDescent="0.25">
      <c r="A164" s="38"/>
      <c r="B164" s="38"/>
      <c r="C164" s="38"/>
      <c r="D164" s="38"/>
      <c r="E164" s="38"/>
      <c r="F164" s="38"/>
    </row>
    <row r="165" spans="1:6" x14ac:dyDescent="0.25">
      <c r="A165" s="38"/>
      <c r="B165" s="38"/>
      <c r="C165" s="38"/>
      <c r="D165" s="38"/>
      <c r="E165" s="38"/>
      <c r="F165" s="38"/>
    </row>
    <row r="166" spans="1:6" x14ac:dyDescent="0.25">
      <c r="A166" s="38"/>
      <c r="B166" s="38"/>
      <c r="C166" s="38"/>
      <c r="D166" s="38"/>
      <c r="E166" s="38"/>
      <c r="F166" s="38"/>
    </row>
  </sheetData>
  <mergeCells count="2">
    <mergeCell ref="H1:J1"/>
    <mergeCell ref="A150:F166"/>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Emilia</cp:lastModifiedBy>
  <dcterms:created xsi:type="dcterms:W3CDTF">2021-05-10T14:54:06Z</dcterms:created>
  <dcterms:modified xsi:type="dcterms:W3CDTF">2022-08-30T12:08:25Z</dcterms:modified>
</cp:coreProperties>
</file>