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món\Dropbox\Ind.Econ\Laboral\"/>
    </mc:Choice>
  </mc:AlternateContent>
  <bookViews>
    <workbookView xWindow="0" yWindow="0" windowWidth="23040" windowHeight="9192"/>
  </bookViews>
  <sheets>
    <sheet name="Stock Empleados Registrados" sheetId="1" r:id="rId1"/>
    <sheet name="Evolución empleados registrados" sheetId="2" r:id="rId2"/>
  </sheets>
  <definedNames>
    <definedName name="_xlnm._FilterDatabase" localSheetId="0" hidden="1">'Stock Empleados Registrados'!$A$1:$O$144</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5" i="1" l="1"/>
  <c r="N125" i="1"/>
  <c r="M125" i="1"/>
  <c r="L125" i="1"/>
  <c r="K125" i="1"/>
  <c r="J125" i="1"/>
  <c r="I125" i="1"/>
  <c r="H125" i="1"/>
  <c r="G125" i="1"/>
  <c r="F125" i="1"/>
  <c r="E125" i="1"/>
  <c r="D125" i="1"/>
  <c r="C125" i="1"/>
  <c r="B125" i="1"/>
  <c r="O124" i="1" l="1"/>
  <c r="N124" i="1"/>
  <c r="M124" i="1"/>
  <c r="L124" i="1"/>
  <c r="K124" i="1"/>
  <c r="J124" i="1"/>
  <c r="I124" i="1"/>
  <c r="H124" i="1"/>
  <c r="G124" i="1"/>
  <c r="F124" i="1"/>
  <c r="E124" i="1"/>
  <c r="D124" i="1"/>
  <c r="C124" i="1"/>
  <c r="B124" i="1"/>
  <c r="O123" i="1" l="1"/>
  <c r="N123" i="1"/>
  <c r="M123" i="1"/>
  <c r="L123" i="1"/>
  <c r="K123" i="1"/>
  <c r="J123" i="1"/>
  <c r="I123" i="1"/>
  <c r="H123" i="1"/>
  <c r="G123" i="1"/>
  <c r="F123" i="1"/>
  <c r="E123" i="1"/>
  <c r="D123" i="1"/>
  <c r="C123" i="1"/>
  <c r="B123" i="1"/>
  <c r="O122" i="1" l="1"/>
  <c r="N122" i="1"/>
  <c r="M122" i="1"/>
  <c r="L122" i="1"/>
  <c r="K122" i="1"/>
  <c r="J122" i="1"/>
  <c r="I122" i="1"/>
  <c r="H122" i="1"/>
  <c r="G122" i="1"/>
  <c r="F122" i="1"/>
  <c r="E122" i="1"/>
  <c r="D122" i="1"/>
  <c r="C122" i="1"/>
  <c r="B122" i="1"/>
  <c r="M119" i="1" l="1"/>
  <c r="M120" i="1" s="1"/>
  <c r="M121" i="1" s="1"/>
  <c r="L119" i="1"/>
  <c r="L120" i="1" s="1"/>
  <c r="L121" i="1" s="1"/>
  <c r="K119" i="1"/>
  <c r="K120" i="1" s="1"/>
  <c r="K121" i="1" s="1"/>
  <c r="J119" i="1"/>
  <c r="J120" i="1" s="1"/>
  <c r="J121" i="1" s="1"/>
  <c r="I119" i="1"/>
  <c r="I120" i="1" s="1"/>
  <c r="I121" i="1" s="1"/>
  <c r="H119" i="1"/>
  <c r="H120" i="1" s="1"/>
  <c r="H121" i="1" s="1"/>
  <c r="G119" i="1"/>
  <c r="G120" i="1" s="1"/>
  <c r="G121" i="1" s="1"/>
  <c r="F119" i="1"/>
  <c r="F120" i="1" s="1"/>
  <c r="F121" i="1" s="1"/>
  <c r="E119" i="1"/>
  <c r="E120" i="1" s="1"/>
  <c r="E121" i="1" s="1"/>
  <c r="D119" i="1"/>
  <c r="D120" i="1" s="1"/>
  <c r="D121" i="1" s="1"/>
  <c r="C119" i="1"/>
  <c r="C120" i="1" s="1"/>
  <c r="C121" i="1" s="1"/>
  <c r="B119" i="1"/>
  <c r="B120" i="1" s="1"/>
  <c r="N118" i="1"/>
  <c r="B121" i="1" l="1"/>
  <c r="N121" i="1" s="1"/>
  <c r="N120" i="1"/>
  <c r="O120" i="1" s="1"/>
  <c r="N119" i="1"/>
  <c r="O119" i="1" s="1"/>
  <c r="O121" i="1" l="1"/>
  <c r="M113" i="1" l="1"/>
  <c r="M114" i="1" s="1"/>
  <c r="M115" i="1" s="1"/>
  <c r="M116" i="1" s="1"/>
  <c r="M117" i="1" s="1"/>
  <c r="L113" i="1"/>
  <c r="L114" i="1" s="1"/>
  <c r="L115" i="1" s="1"/>
  <c r="L116" i="1" s="1"/>
  <c r="L117" i="1" s="1"/>
  <c r="K113" i="1"/>
  <c r="K114" i="1" s="1"/>
  <c r="K115" i="1" s="1"/>
  <c r="K116" i="1" s="1"/>
  <c r="K117" i="1" s="1"/>
  <c r="J113" i="1"/>
  <c r="J114" i="1" s="1"/>
  <c r="J115" i="1" s="1"/>
  <c r="J116" i="1" s="1"/>
  <c r="J117" i="1" s="1"/>
  <c r="I113" i="1"/>
  <c r="I114" i="1" s="1"/>
  <c r="I115" i="1" s="1"/>
  <c r="I116" i="1" s="1"/>
  <c r="I117" i="1" s="1"/>
  <c r="H113" i="1"/>
  <c r="H114" i="1" s="1"/>
  <c r="H115" i="1" s="1"/>
  <c r="H116" i="1" s="1"/>
  <c r="H117" i="1" s="1"/>
  <c r="G113" i="1"/>
  <c r="G114" i="1" s="1"/>
  <c r="G115" i="1" s="1"/>
  <c r="G116" i="1" s="1"/>
  <c r="G117" i="1" s="1"/>
  <c r="F113" i="1"/>
  <c r="F114" i="1" s="1"/>
  <c r="F115" i="1" s="1"/>
  <c r="F116" i="1" s="1"/>
  <c r="F117" i="1" s="1"/>
  <c r="E113" i="1"/>
  <c r="E114" i="1" s="1"/>
  <c r="E115" i="1" s="1"/>
  <c r="E116" i="1" s="1"/>
  <c r="E117" i="1" s="1"/>
  <c r="D113" i="1"/>
  <c r="D114" i="1" s="1"/>
  <c r="D115" i="1" s="1"/>
  <c r="D116" i="1" s="1"/>
  <c r="D117" i="1" s="1"/>
  <c r="C113" i="1"/>
  <c r="C114" i="1" s="1"/>
  <c r="C115" i="1" s="1"/>
  <c r="C116" i="1" s="1"/>
  <c r="C117" i="1" s="1"/>
  <c r="B113" i="1"/>
  <c r="N112" i="1"/>
  <c r="N111" i="1"/>
  <c r="N110" i="1"/>
  <c r="N109" i="1"/>
  <c r="N108" i="1"/>
  <c r="O109" i="1" s="1"/>
  <c r="N107" i="1"/>
  <c r="N106" i="1"/>
  <c r="N105" i="1"/>
  <c r="N104" i="1"/>
  <c r="O105" i="1" s="1"/>
  <c r="N103" i="1"/>
  <c r="N102" i="1"/>
  <c r="O103" i="1" s="1"/>
  <c r="N101" i="1"/>
  <c r="N100" i="1"/>
  <c r="O101" i="1" s="1"/>
  <c r="N99" i="1"/>
  <c r="N98" i="1"/>
  <c r="O99" i="1" s="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N113" i="1" l="1"/>
  <c r="O113" i="1" s="1"/>
  <c r="B114" i="1"/>
  <c r="B115" i="1" s="1"/>
  <c r="O107" i="1"/>
  <c r="O111" i="1"/>
  <c r="O112" i="1"/>
  <c r="N115" i="1"/>
  <c r="B116" i="1"/>
  <c r="N114" i="1"/>
  <c r="O114" i="1" s="1"/>
  <c r="O96" i="1"/>
  <c r="O98" i="1"/>
  <c r="O100" i="1"/>
  <c r="O102" i="1"/>
  <c r="O104" i="1"/>
  <c r="O106" i="1"/>
  <c r="O108" i="1"/>
  <c r="O110" i="1"/>
  <c r="N116" i="1" l="1"/>
  <c r="B117" i="1"/>
  <c r="N117" i="1" s="1"/>
  <c r="O115" i="1"/>
  <c r="O116" i="1"/>
  <c r="O117" i="1" l="1"/>
  <c r="O118" i="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<sst xmlns="http://schemas.openxmlformats.org/spreadsheetml/2006/main" count="20" uniqueCount="20">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</sst>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17" fontId="8" fillId="3" borderId="0" xfId="0" applyNumberFormat="1" applyFont="1" applyFill="1" applyBorder="1" applyAlignment="1" applyProtection="1">
      <alignment horizontal="left" vertical="center"/>
      <protection locked="0"/>
    </xf>
    <xf numFmtId="3" fontId="8" fillId="3" borderId="0" xfId="0" applyNumberFormat="1" applyFont="1" applyFill="1" applyBorder="1" applyAlignment="1" applyProtection="1">
      <alignment horizontal="center" vertical="center"/>
    </xf>
    <xf numFmtId="3" fontId="10" fillId="3" borderId="0" xfId="0" applyNumberFormat="1" applyFont="1" applyFill="1" applyBorder="1" applyAlignment="1">
      <alignment horizontal="center" vertical="center" wrapText="1"/>
    </xf>
    <xf numFmtId="10" fontId="10" fillId="3" borderId="0" xfId="1" applyNumberFormat="1" applyFont="1" applyFill="1" applyBorder="1" applyAlignment="1">
      <alignment horizontal="center" vertical="center"/>
    </xf>
    <xf numFmtId="0" fontId="11" fillId="3" borderId="0" xfId="0" applyFont="1" applyFill="1" applyAlignment="1">
      <alignment vertical="top" wrapText="1"/>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noviembre 2018 - mayo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tx>
            <c:v>Serie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Registrados'!$A$5:$A$117</c:f>
              <c:numCache>
                <c:formatCode>mmm\-yy</c:formatCode>
                <c:ptCount val="113"/>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numCache>
            </c:numRef>
          </c:cat>
          <c:val>
            <c:numRef>
              <c:f>'Stock Empleados Registrados'!$N$5:$N$117</c:f>
              <c:numCache>
                <c:formatCode>#,##0</c:formatCode>
                <c:ptCount val="113"/>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187190392"/>
        <c:axId val="187188824"/>
      </c:lineChart>
      <c:dateAx>
        <c:axId val="187190392"/>
        <c:scaling>
          <c:orientation val="minMax"/>
          <c:max val="44256"/>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87188824"/>
        <c:crosses val="autoZero"/>
        <c:auto val="1"/>
        <c:lblOffset val="100"/>
        <c:baseTimeUnit val="months"/>
      </c:dateAx>
      <c:valAx>
        <c:axId val="187188824"/>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87190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tabSelected="1" zoomScale="90" zoomScaleNormal="90" workbookViewId="0">
      <pane xSplit="1" ySplit="4" topLeftCell="B5" activePane="bottomRight" state="frozen"/>
      <selection pane="topRight" activeCell="B1" sqref="B1"/>
      <selection pane="bottomLeft" activeCell="A5" sqref="A5"/>
      <selection pane="bottomRight" activeCell="A2" sqref="A2"/>
    </sheetView>
  </sheetViews>
  <sheetFormatPr baseColWidth="10" defaultColWidth="15.5546875" defaultRowHeight="14.4" x14ac:dyDescent="0.3"/>
  <cols>
    <col min="1" max="1" width="16.109375" style="8" customWidth="1"/>
    <col min="2" max="2" width="15.5546875" style="8"/>
    <col min="3" max="3" width="15.5546875" style="8" customWidth="1"/>
    <col min="4" max="7" width="15.5546875" style="8"/>
    <col min="8" max="8" width="15.5546875" style="8" customWidth="1"/>
    <col min="9" max="16384" width="15.5546875" style="8"/>
  </cols>
  <sheetData>
    <row r="1" spans="1:15" ht="42.75" customHeight="1" x14ac:dyDescent="0.3">
      <c r="A1" s="1" t="s">
        <v>0</v>
      </c>
      <c r="B1" s="2"/>
      <c r="C1" s="3"/>
      <c r="D1" s="3"/>
      <c r="E1" s="3"/>
      <c r="F1" s="4"/>
      <c r="G1" s="5"/>
      <c r="H1" s="42"/>
      <c r="I1" s="42"/>
      <c r="J1" s="42"/>
      <c r="K1" s="6"/>
      <c r="L1" s="6"/>
      <c r="M1" s="6"/>
      <c r="N1" s="6"/>
      <c r="O1" s="7"/>
    </row>
    <row r="2" spans="1:15" ht="18" customHeight="1" x14ac:dyDescent="0.3">
      <c r="A2" s="9" t="s">
        <v>19</v>
      </c>
      <c r="B2" s="10"/>
      <c r="C2" s="11"/>
      <c r="D2" s="11"/>
      <c r="E2" s="11"/>
      <c r="F2" s="11"/>
      <c r="G2" s="11"/>
      <c r="H2" s="11"/>
      <c r="I2" s="11"/>
      <c r="J2" s="11"/>
      <c r="K2" s="11"/>
      <c r="L2" s="11"/>
      <c r="M2" s="11"/>
      <c r="N2" s="11"/>
      <c r="O2" s="12"/>
    </row>
    <row r="3" spans="1:15" ht="18.75" customHeight="1" x14ac:dyDescent="0.3">
      <c r="A3" s="13" t="s">
        <v>1</v>
      </c>
      <c r="B3" s="14"/>
      <c r="C3" s="15"/>
      <c r="D3" s="15"/>
      <c r="E3" s="15"/>
      <c r="F3" s="15"/>
      <c r="G3" s="15"/>
      <c r="H3" s="15"/>
      <c r="I3" s="15"/>
      <c r="J3" s="15"/>
      <c r="K3" s="15"/>
      <c r="L3" s="15"/>
      <c r="M3" s="15"/>
      <c r="N3" s="15"/>
      <c r="O3" s="16"/>
    </row>
    <row r="4" spans="1:15" ht="78" customHeight="1" x14ac:dyDescent="0.3">
      <c r="A4" s="17" t="s">
        <v>2</v>
      </c>
      <c r="B4" s="18" t="s">
        <v>3</v>
      </c>
      <c r="C4" s="18" t="s">
        <v>4</v>
      </c>
      <c r="D4" s="18" t="s">
        <v>5</v>
      </c>
      <c r="E4" s="18" t="s">
        <v>6</v>
      </c>
      <c r="F4" s="18" t="s">
        <v>7</v>
      </c>
      <c r="G4" s="18" t="s">
        <v>8</v>
      </c>
      <c r="H4" s="18" t="s">
        <v>9</v>
      </c>
      <c r="I4" s="18" t="s">
        <v>10</v>
      </c>
      <c r="J4" s="18" t="s">
        <v>11</v>
      </c>
      <c r="K4" s="18" t="s">
        <v>12</v>
      </c>
      <c r="L4" s="18" t="s">
        <v>13</v>
      </c>
      <c r="M4" s="18" t="s">
        <v>14</v>
      </c>
      <c r="N4" s="18" t="s">
        <v>15</v>
      </c>
      <c r="O4" s="18" t="s">
        <v>16</v>
      </c>
    </row>
    <row r="5" spans="1:15" x14ac:dyDescent="0.3">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3">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3">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3">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3">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3">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3">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3">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3">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3">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3">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3">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3">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3">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3">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3">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3">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3">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3">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3">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3">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3">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3">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3">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3">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3">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3">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3">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3">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3">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3">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3">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3">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3">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3">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3">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3">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3">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3">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3">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3">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3">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3">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3">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3">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3">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3">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3">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3">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3">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3">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3">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3">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3">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3">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3">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3">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3">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3">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3">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3">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3">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3">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3">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3">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3">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3">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3">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3">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3">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3">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3">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3">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3">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3">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3">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3">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3">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3">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3">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3">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25" si="3">(N85-N84)/N84</f>
        <v>-2.7856857789011574E-2</v>
      </c>
    </row>
    <row r="86" spans="1:16" s="30" customFormat="1" ht="15" customHeight="1" x14ac:dyDescent="0.3">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3">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3">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3">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3">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3">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3">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3">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3">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3">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3">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3">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3">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3">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3">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3">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3">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25" si="5">SUM(B102:M102)</f>
        <v>151061</v>
      </c>
      <c r="O102" s="23">
        <f t="shared" si="3"/>
        <v>-9.3581134253187138E-3</v>
      </c>
    </row>
    <row r="103" spans="1:15" s="30" customFormat="1" ht="15" customHeight="1" x14ac:dyDescent="0.3">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3">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3">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3">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3">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3">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3">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3">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3">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3">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3">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3">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3">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3">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3">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3">
      <c r="A118" s="19">
        <v>44317</v>
      </c>
      <c r="B118" s="33">
        <v>38576</v>
      </c>
      <c r="C118" s="33">
        <v>2769</v>
      </c>
      <c r="D118" s="33">
        <v>20219</v>
      </c>
      <c r="E118" s="33">
        <v>2634</v>
      </c>
      <c r="F118" s="33">
        <v>9152</v>
      </c>
      <c r="G118" s="33">
        <v>27525</v>
      </c>
      <c r="H118" s="33">
        <v>3513</v>
      </c>
      <c r="I118" s="33">
        <v>7991</v>
      </c>
      <c r="J118" s="33">
        <v>2985</v>
      </c>
      <c r="K118" s="33">
        <v>15128</v>
      </c>
      <c r="L118" s="33">
        <v>23587</v>
      </c>
      <c r="M118" s="33">
        <v>5806</v>
      </c>
      <c r="N118" s="28">
        <f t="shared" si="5"/>
        <v>159885</v>
      </c>
      <c r="O118" s="23">
        <f t="shared" si="3"/>
        <v>3.2475331921268794E-2</v>
      </c>
    </row>
    <row r="119" spans="1:15" s="30" customFormat="1" ht="15" customHeight="1" x14ac:dyDescent="0.3">
      <c r="A119" s="19">
        <v>44348</v>
      </c>
      <c r="B119" s="33">
        <f>B118+1877</f>
        <v>40453</v>
      </c>
      <c r="C119" s="33">
        <f>C118+247</f>
        <v>3016</v>
      </c>
      <c r="D119" s="33">
        <f>D118+552</f>
        <v>20771</v>
      </c>
      <c r="E119" s="33">
        <f>E118-13</f>
        <v>2621</v>
      </c>
      <c r="F119" s="33">
        <f>F118+100</f>
        <v>9252</v>
      </c>
      <c r="G119" s="33">
        <f>G118+16</f>
        <v>27541</v>
      </c>
      <c r="H119" s="33">
        <f>H118-31</f>
        <v>3482</v>
      </c>
      <c r="I119" s="33">
        <f>I118+60</f>
        <v>8051</v>
      </c>
      <c r="J119" s="33">
        <f>J118+10</f>
        <v>2995</v>
      </c>
      <c r="K119" s="33">
        <f>K118-30</f>
        <v>15098</v>
      </c>
      <c r="L119" s="33">
        <f>L118+1</f>
        <v>23588</v>
      </c>
      <c r="M119" s="33">
        <f>M118-26</f>
        <v>5780</v>
      </c>
      <c r="N119" s="28">
        <f t="shared" si="5"/>
        <v>162648</v>
      </c>
      <c r="O119" s="23">
        <f t="shared" si="3"/>
        <v>1.7281170841542359E-2</v>
      </c>
    </row>
    <row r="120" spans="1:15" s="30" customFormat="1" ht="15" customHeight="1" x14ac:dyDescent="0.3">
      <c r="A120" s="19">
        <v>44378</v>
      </c>
      <c r="B120" s="33">
        <f>B119+529</f>
        <v>40982</v>
      </c>
      <c r="C120" s="33">
        <f>C119-52</f>
        <v>2964</v>
      </c>
      <c r="D120" s="33">
        <f>D119-520</f>
        <v>20251</v>
      </c>
      <c r="E120" s="33">
        <f>E119+49</f>
        <v>2670</v>
      </c>
      <c r="F120" s="33">
        <f>F119+8</f>
        <v>9260</v>
      </c>
      <c r="G120" s="33">
        <f>G119-169</f>
        <v>27372</v>
      </c>
      <c r="H120" s="33">
        <f>H119-23</f>
        <v>3459</v>
      </c>
      <c r="I120" s="33">
        <f>I119-114</f>
        <v>7937</v>
      </c>
      <c r="J120" s="33">
        <f>J119+5</f>
        <v>3000</v>
      </c>
      <c r="K120" s="33">
        <f>K119+417</f>
        <v>15515</v>
      </c>
      <c r="L120" s="33">
        <f>L119-10</f>
        <v>23578</v>
      </c>
      <c r="M120" s="33">
        <f>M119-61</f>
        <v>5719</v>
      </c>
      <c r="N120" s="28">
        <f t="shared" si="5"/>
        <v>162707</v>
      </c>
      <c r="O120" s="23">
        <f t="shared" si="3"/>
        <v>3.627465446854557E-4</v>
      </c>
    </row>
    <row r="121" spans="1:15" s="30" customFormat="1" ht="15" customHeight="1" x14ac:dyDescent="0.3">
      <c r="A121" s="19">
        <v>44409</v>
      </c>
      <c r="B121" s="33">
        <f>B120-1458</f>
        <v>39524</v>
      </c>
      <c r="C121" s="33">
        <f>C120-61</f>
        <v>2903</v>
      </c>
      <c r="D121" s="33">
        <f>D120-266</f>
        <v>19985</v>
      </c>
      <c r="E121" s="33">
        <f>E120+6</f>
        <v>2676</v>
      </c>
      <c r="F121" s="33">
        <f>F120+50</f>
        <v>9310</v>
      </c>
      <c r="G121" s="33">
        <f>G120-96</f>
        <v>27276</v>
      </c>
      <c r="H121" s="33">
        <f>H120-15</f>
        <v>3444</v>
      </c>
      <c r="I121" s="33">
        <f>I120-45</f>
        <v>7892</v>
      </c>
      <c r="J121" s="33">
        <f>J120+0</f>
        <v>3000</v>
      </c>
      <c r="K121" s="33">
        <f>K120-73</f>
        <v>15442</v>
      </c>
      <c r="L121" s="33">
        <f>L120-46</f>
        <v>23532</v>
      </c>
      <c r="M121" s="33">
        <f>M120-60</f>
        <v>5659</v>
      </c>
      <c r="N121" s="28">
        <f t="shared" si="5"/>
        <v>160643</v>
      </c>
      <c r="O121" s="23">
        <f t="shared" si="3"/>
        <v>-1.2685379239983528E-2</v>
      </c>
    </row>
    <row r="122" spans="1:15" s="30" customFormat="1" ht="15" customHeight="1" x14ac:dyDescent="0.3">
      <c r="A122" s="19">
        <v>44440</v>
      </c>
      <c r="B122" s="33">
        <f>B121-2567</f>
        <v>36957</v>
      </c>
      <c r="C122" s="33">
        <f>C121-74</f>
        <v>2829</v>
      </c>
      <c r="D122" s="33">
        <f>D121-5</f>
        <v>19980</v>
      </c>
      <c r="E122" s="33">
        <f>E121+53</f>
        <v>2729</v>
      </c>
      <c r="F122" s="33">
        <f>F121+106</f>
        <v>9416</v>
      </c>
      <c r="G122" s="33">
        <f>G121-11</f>
        <v>27265</v>
      </c>
      <c r="H122" s="33">
        <f>H121-38</f>
        <v>3406</v>
      </c>
      <c r="I122" s="33">
        <f>I121-66</f>
        <v>7826</v>
      </c>
      <c r="J122" s="33">
        <f>J121-11</f>
        <v>2989</v>
      </c>
      <c r="K122" s="33">
        <f>K121-216</f>
        <v>15226</v>
      </c>
      <c r="L122" s="33">
        <f>L121+145</f>
        <v>23677</v>
      </c>
      <c r="M122" s="33">
        <f>M121+10</f>
        <v>5669</v>
      </c>
      <c r="N122" s="28">
        <f t="shared" si="5"/>
        <v>157969</v>
      </c>
      <c r="O122" s="23">
        <f t="shared" si="3"/>
        <v>-1.6645605473005361E-2</v>
      </c>
    </row>
    <row r="123" spans="1:15" s="30" customFormat="1" ht="15" customHeight="1" x14ac:dyDescent="0.3">
      <c r="A123" s="19">
        <v>44470</v>
      </c>
      <c r="B123" s="33">
        <f>B122-3133</f>
        <v>33824</v>
      </c>
      <c r="C123" s="33">
        <f>C122-140</f>
        <v>2689</v>
      </c>
      <c r="D123" s="33">
        <f>D122-170</f>
        <v>19810</v>
      </c>
      <c r="E123" s="33">
        <f>E122-18</f>
        <v>2711</v>
      </c>
      <c r="F123" s="33">
        <f>F122-1</f>
        <v>9415</v>
      </c>
      <c r="G123" s="33">
        <f>G122-13</f>
        <v>27252</v>
      </c>
      <c r="H123" s="33">
        <f>H122-26</f>
        <v>3380</v>
      </c>
      <c r="I123" s="33">
        <f>I122-322</f>
        <v>7504</v>
      </c>
      <c r="J123" s="33">
        <f>J122-7</f>
        <v>2982</v>
      </c>
      <c r="K123" s="33">
        <f>K122-311</f>
        <v>14915</v>
      </c>
      <c r="L123" s="33">
        <f>L122+67</f>
        <v>23744</v>
      </c>
      <c r="M123" s="33">
        <f>M122-3</f>
        <v>5666</v>
      </c>
      <c r="N123" s="28">
        <f t="shared" si="5"/>
        <v>153892</v>
      </c>
      <c r="O123" s="23">
        <f t="shared" si="3"/>
        <v>-2.580886123226709E-2</v>
      </c>
    </row>
    <row r="124" spans="1:15" s="30" customFormat="1" ht="15" customHeight="1" x14ac:dyDescent="0.3">
      <c r="A124" s="19">
        <v>44501</v>
      </c>
      <c r="B124" s="33">
        <f>B123-1944</f>
        <v>31880</v>
      </c>
      <c r="C124" s="33">
        <f>C123-194</f>
        <v>2495</v>
      </c>
      <c r="D124" s="33">
        <f>D123-119</f>
        <v>19691</v>
      </c>
      <c r="E124" s="33">
        <f>E123+49</f>
        <v>2760</v>
      </c>
      <c r="F124" s="33">
        <f>F123+179</f>
        <v>9594</v>
      </c>
      <c r="G124" s="33">
        <f>G123+110</f>
        <v>27362</v>
      </c>
      <c r="H124" s="33">
        <f>H123+21</f>
        <v>3401</v>
      </c>
      <c r="I124" s="33">
        <f>I123-122</f>
        <v>7382</v>
      </c>
      <c r="J124" s="33">
        <f>J123+5</f>
        <v>2987</v>
      </c>
      <c r="K124" s="33">
        <f>K123+46</f>
        <v>14961</v>
      </c>
      <c r="L124" s="33">
        <f>L123+161</f>
        <v>23905</v>
      </c>
      <c r="M124" s="33">
        <f>M123+7</f>
        <v>5673</v>
      </c>
      <c r="N124" s="28">
        <f t="shared" si="5"/>
        <v>152091</v>
      </c>
      <c r="O124" s="23">
        <f t="shared" si="3"/>
        <v>-1.1703012502274322E-2</v>
      </c>
    </row>
    <row r="125" spans="1:15" s="30" customFormat="1" ht="15" customHeight="1" x14ac:dyDescent="0.3">
      <c r="A125" s="19">
        <v>44531</v>
      </c>
      <c r="B125" s="33">
        <f>B124-437</f>
        <v>31443</v>
      </c>
      <c r="C125" s="33">
        <f>C124+14</f>
        <v>2509</v>
      </c>
      <c r="D125" s="33">
        <f>D124+91</f>
        <v>19782</v>
      </c>
      <c r="E125" s="33">
        <f>E124-56</f>
        <v>2704</v>
      </c>
      <c r="F125" s="33">
        <f>F124-93</f>
        <v>9501</v>
      </c>
      <c r="G125" s="33">
        <f>G124+90</f>
        <v>27452</v>
      </c>
      <c r="H125" s="33">
        <f>H124-1</f>
        <v>3400</v>
      </c>
      <c r="I125" s="33">
        <f>I124-38</f>
        <v>7344</v>
      </c>
      <c r="J125" s="33">
        <f>J124-6</f>
        <v>2981</v>
      </c>
      <c r="K125" s="33">
        <f>K124-182</f>
        <v>14779</v>
      </c>
      <c r="L125" s="33">
        <f>L124-181</f>
        <v>23724</v>
      </c>
      <c r="M125" s="33">
        <f>M124+4</f>
        <v>5677</v>
      </c>
      <c r="N125" s="28">
        <f t="shared" si="5"/>
        <v>151296</v>
      </c>
      <c r="O125" s="23">
        <f t="shared" si="3"/>
        <v>-5.2271337554490403E-3</v>
      </c>
    </row>
    <row r="126" spans="1:15" s="30" customFormat="1" ht="15" customHeight="1" x14ac:dyDescent="0.3">
      <c r="A126" s="34"/>
      <c r="B126" s="35"/>
      <c r="C126" s="35"/>
      <c r="D126" s="35"/>
      <c r="E126" s="35"/>
      <c r="F126" s="35"/>
      <c r="G126" s="35"/>
      <c r="H126" s="35"/>
      <c r="I126" s="35"/>
      <c r="J126" s="35"/>
      <c r="K126" s="35"/>
      <c r="L126" s="35"/>
      <c r="M126" s="35"/>
      <c r="N126" s="36"/>
      <c r="O126" s="37"/>
    </row>
    <row r="127" spans="1:15" s="30" customFormat="1" ht="15" customHeight="1" x14ac:dyDescent="0.3">
      <c r="A127" s="25" t="s">
        <v>17</v>
      </c>
      <c r="B127" s="38"/>
      <c r="C127" s="38"/>
      <c r="N127" s="36"/>
      <c r="O127" s="37"/>
    </row>
    <row r="128" spans="1:15" s="30" customFormat="1" ht="15" customHeight="1" x14ac:dyDescent="0.3">
      <c r="A128" s="43" t="s">
        <v>18</v>
      </c>
      <c r="B128" s="43"/>
      <c r="C128" s="43"/>
      <c r="D128" s="43"/>
      <c r="E128" s="43"/>
      <c r="F128" s="43"/>
      <c r="N128" s="32"/>
    </row>
    <row r="129" spans="1:14" s="30" customFormat="1" ht="15" customHeight="1" x14ac:dyDescent="0.3">
      <c r="A129" s="43"/>
      <c r="B129" s="43"/>
      <c r="C129" s="43"/>
      <c r="D129" s="43"/>
      <c r="E129" s="43"/>
      <c r="F129" s="43"/>
      <c r="N129" s="32"/>
    </row>
    <row r="130" spans="1:14" s="30" customFormat="1" ht="15" customHeight="1" x14ac:dyDescent="0.3">
      <c r="A130" s="43"/>
      <c r="B130" s="43"/>
      <c r="C130" s="43"/>
      <c r="D130" s="43"/>
      <c r="E130" s="43"/>
      <c r="F130" s="43"/>
      <c r="N130" s="32"/>
    </row>
    <row r="131" spans="1:14" s="30" customFormat="1" ht="15" customHeight="1" x14ac:dyDescent="0.3">
      <c r="A131" s="43"/>
      <c r="B131" s="43"/>
      <c r="C131" s="43"/>
      <c r="D131" s="43"/>
      <c r="E131" s="43"/>
      <c r="F131" s="43"/>
    </row>
    <row r="132" spans="1:14" s="30" customFormat="1" ht="15" customHeight="1" x14ac:dyDescent="0.3">
      <c r="A132" s="43"/>
      <c r="B132" s="43"/>
      <c r="C132" s="43"/>
      <c r="D132" s="43"/>
      <c r="E132" s="43"/>
      <c r="F132" s="43"/>
    </row>
    <row r="133" spans="1:14" s="30" customFormat="1" ht="15" customHeight="1" x14ac:dyDescent="0.3">
      <c r="A133" s="43"/>
      <c r="B133" s="43"/>
      <c r="C133" s="43"/>
      <c r="D133" s="43"/>
      <c r="E133" s="43"/>
      <c r="F133" s="43"/>
    </row>
    <row r="134" spans="1:14" s="30" customFormat="1" ht="15" customHeight="1" x14ac:dyDescent="0.3">
      <c r="A134" s="43"/>
      <c r="B134" s="43"/>
      <c r="C134" s="43"/>
      <c r="D134" s="43"/>
      <c r="E134" s="43"/>
      <c r="F134" s="43"/>
    </row>
    <row r="135" spans="1:14" s="30" customFormat="1" ht="15" customHeight="1" x14ac:dyDescent="0.3">
      <c r="A135" s="43"/>
      <c r="B135" s="43"/>
      <c r="C135" s="43"/>
      <c r="D135" s="43"/>
      <c r="E135" s="43"/>
      <c r="F135" s="43"/>
    </row>
    <row r="136" spans="1:14" s="30" customFormat="1" ht="15" customHeight="1" x14ac:dyDescent="0.3">
      <c r="A136" s="43"/>
      <c r="B136" s="43"/>
      <c r="C136" s="43"/>
      <c r="D136" s="43"/>
      <c r="E136" s="43"/>
      <c r="F136" s="43"/>
    </row>
    <row r="137" spans="1:14" s="30" customFormat="1" ht="15" customHeight="1" x14ac:dyDescent="0.3">
      <c r="A137" s="43"/>
      <c r="B137" s="43"/>
      <c r="C137" s="43"/>
      <c r="D137" s="43"/>
      <c r="E137" s="43"/>
      <c r="F137" s="43"/>
    </row>
    <row r="138" spans="1:14" s="30" customFormat="1" ht="15" customHeight="1" x14ac:dyDescent="0.3">
      <c r="A138" s="43"/>
      <c r="B138" s="43"/>
      <c r="C138" s="43"/>
      <c r="D138" s="43"/>
      <c r="E138" s="43"/>
      <c r="F138" s="43"/>
    </row>
    <row r="139" spans="1:14" s="30" customFormat="1" ht="15" customHeight="1" x14ac:dyDescent="0.3">
      <c r="A139" s="43"/>
      <c r="B139" s="43"/>
      <c r="C139" s="43"/>
      <c r="D139" s="43"/>
      <c r="E139" s="43"/>
      <c r="F139" s="43"/>
    </row>
    <row r="140" spans="1:14" s="30" customFormat="1" ht="0.75" customHeight="1" x14ac:dyDescent="0.3">
      <c r="A140" s="43"/>
      <c r="B140" s="43"/>
      <c r="C140" s="43"/>
      <c r="D140" s="43"/>
      <c r="E140" s="43"/>
      <c r="F140" s="43"/>
    </row>
    <row r="141" spans="1:14" s="30" customFormat="1" ht="18.75" customHeight="1" x14ac:dyDescent="0.3">
      <c r="A141" s="43"/>
      <c r="B141" s="43"/>
      <c r="C141" s="43"/>
      <c r="D141" s="43"/>
      <c r="E141" s="43"/>
      <c r="F141" s="43"/>
      <c r="I141" s="8"/>
      <c r="J141" s="8"/>
    </row>
    <row r="142" spans="1:14" s="30" customFormat="1" ht="18.75" customHeight="1" x14ac:dyDescent="0.3">
      <c r="A142" s="43"/>
      <c r="B142" s="43"/>
      <c r="C142" s="43"/>
      <c r="D142" s="43"/>
      <c r="E142" s="43"/>
      <c r="F142" s="43"/>
      <c r="G142" s="8"/>
      <c r="H142" s="8"/>
      <c r="I142" s="8"/>
      <c r="J142" s="8"/>
      <c r="K142" s="8"/>
      <c r="L142" s="8"/>
      <c r="M142" s="8"/>
    </row>
    <row r="143" spans="1:14" x14ac:dyDescent="0.3">
      <c r="A143" s="43"/>
      <c r="B143" s="43"/>
      <c r="C143" s="43"/>
      <c r="D143" s="43"/>
      <c r="E143" s="43"/>
      <c r="F143" s="43"/>
    </row>
    <row r="144" spans="1:14" ht="130.5" customHeight="1" x14ac:dyDescent="0.3">
      <c r="A144" s="43"/>
      <c r="B144" s="43"/>
      <c r="C144" s="43"/>
      <c r="D144" s="43"/>
      <c r="E144" s="43"/>
      <c r="F144" s="43"/>
    </row>
    <row r="145" spans="1:15" ht="15" customHeight="1" x14ac:dyDescent="0.3">
      <c r="A145" s="39"/>
      <c r="B145" s="40"/>
      <c r="C145" s="40"/>
      <c r="D145" s="40"/>
      <c r="E145" s="40"/>
      <c r="F145" s="40"/>
      <c r="G145" s="40"/>
      <c r="H145" s="40"/>
      <c r="I145" s="40"/>
      <c r="J145" s="40"/>
      <c r="K145" s="40"/>
      <c r="L145" s="40"/>
      <c r="M145" s="40"/>
      <c r="N145" s="40"/>
      <c r="O145" s="40"/>
    </row>
    <row r="146" spans="1:15" x14ac:dyDescent="0.3">
      <c r="A146" s="39"/>
      <c r="B146" s="41"/>
      <c r="C146" s="41"/>
    </row>
    <row r="147" spans="1:15" x14ac:dyDescent="0.3">
      <c r="A147" s="41"/>
      <c r="B147" s="41"/>
      <c r="C147" s="41"/>
    </row>
    <row r="148" spans="1:15" x14ac:dyDescent="0.3">
      <c r="A148" s="41"/>
      <c r="B148" s="41"/>
      <c r="C148" s="41"/>
    </row>
    <row r="149" spans="1:15" x14ac:dyDescent="0.3">
      <c r="A149" s="41"/>
      <c r="B149" s="41"/>
      <c r="C149" s="41"/>
    </row>
    <row r="150" spans="1:15" x14ac:dyDescent="0.3">
      <c r="A150" s="41"/>
    </row>
  </sheetData>
  <mergeCells count="2">
    <mergeCell ref="H1:J1"/>
    <mergeCell ref="A128:F144"/>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Simón</cp:lastModifiedBy>
  <dcterms:created xsi:type="dcterms:W3CDTF">2021-05-10T14:54:06Z</dcterms:created>
  <dcterms:modified xsi:type="dcterms:W3CDTF">2022-01-07T15:13:18Z</dcterms:modified>
</cp:coreProperties>
</file>